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DPS\PG\PGE\ETUDES-STATS\06_Publications_événements\QRS_les brèves\n°38 Dynamique cotisations Ircantec\"/>
    </mc:Choice>
  </mc:AlternateContent>
  <xr:revisionPtr revIDLastSave="0" documentId="8_{BA10A387-126A-4787-9C66-3387088A53BF}" xr6:coauthVersionLast="47" xr6:coauthVersionMax="47" xr10:uidLastSave="{00000000-0000-0000-0000-000000000000}"/>
  <bookViews>
    <workbookView xWindow="-110" yWindow="-110" windowWidth="19420" windowHeight="10300" tabRatio="762" firstSheet="1" activeTab="1" xr2:uid="{00000000-000D-0000-FFFF-FFFF00000000}"/>
  </bookViews>
  <sheets>
    <sheet name="Résumé évol cotis (2)" sheetId="29" state="hidden" r:id="rId1"/>
    <sheet name="Distrib" sheetId="28" r:id="rId2"/>
    <sheet name="Cotisations" sheetId="19" r:id="rId3"/>
    <sheet name="Décompo évol cotis" sheetId="24" r:id="rId4"/>
    <sheet name="Nb cotisants" sheetId="20" r:id="rId5"/>
    <sheet name="Assiette moy" sheetId="21" r:id="rId6"/>
    <sheet name="Tx cotis moy" sheetId="31" r:id="rId7"/>
    <sheet name="Tx cotis moy_" sheetId="22" state="hidden" r:id="rId8"/>
    <sheet name="%Cotisants B" sheetId="23" r:id="rId9"/>
    <sheet name="Tranche B" sheetId="4" state="hidden" r:id="rId10"/>
    <sheet name="Tx cotis par versant" sheetId="12" state="hidden" r:id="rId11"/>
    <sheet name="Tx cotis valeur" sheetId="14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24" l="1"/>
  <c r="H25" i="24"/>
  <c r="G25" i="24"/>
  <c r="F25" i="24"/>
  <c r="E25" i="24"/>
  <c r="P43" i="29" a="1"/>
  <c r="P43" i="29" s="1"/>
  <c r="I43" i="29" a="1"/>
  <c r="I43" i="29" s="1"/>
  <c r="B43" i="29" a="1"/>
  <c r="B43" i="29" s="1"/>
  <c r="C28" i="29" a="1"/>
  <c r="G4" i="29" s="1" a="1"/>
  <c r="G4" i="29" s="1"/>
  <c r="P27" i="29" a="1"/>
  <c r="P27" i="29" s="1"/>
  <c r="I27" i="29" a="1"/>
  <c r="I27" i="29" s="1"/>
  <c r="C27" i="29" a="1"/>
  <c r="H3" i="29" s="1" a="1"/>
  <c r="H3" i="29" s="1"/>
  <c r="B27" i="29" a="1"/>
  <c r="B27" i="29" s="1"/>
  <c r="B20" i="29"/>
  <c r="B19" i="29"/>
  <c r="B15" i="29"/>
  <c r="B13" i="29"/>
  <c r="M9" i="29"/>
  <c r="B9" i="29"/>
  <c r="M8" i="29"/>
  <c r="B8" i="29"/>
  <c r="M4" i="29"/>
  <c r="B4" i="29"/>
  <c r="G3" i="29"/>
  <c r="M2" i="29"/>
  <c r="B2" i="29"/>
  <c r="Q9" i="29" l="1" a="1"/>
  <c r="Q9" i="29" s="1"/>
  <c r="G20" i="29" a="1"/>
  <c r="G20" i="29" s="1"/>
  <c r="G9" i="29" a="1"/>
  <c r="G9" i="29" s="1"/>
  <c r="Q6" i="29" a="1"/>
  <c r="Q6" i="29" s="1"/>
  <c r="Q4" i="29" a="1"/>
  <c r="Q4" i="29" s="1"/>
  <c r="G8" i="29"/>
  <c r="Q8" i="29"/>
  <c r="G19" i="29"/>
  <c r="Q3" i="29" a="1"/>
  <c r="Q3" i="29" s="1"/>
  <c r="G5" i="29" a="1"/>
  <c r="G5" i="29" s="1"/>
  <c r="G7" i="29" a="1"/>
  <c r="G7" i="29" s="1"/>
  <c r="G18" i="29" a="1"/>
  <c r="G18" i="29" s="1"/>
  <c r="C28" i="29"/>
  <c r="Q5" i="29" a="1"/>
  <c r="Q5" i="29" s="1"/>
  <c r="Q7" i="29" a="1"/>
  <c r="Q7" i="29" s="1"/>
  <c r="G15" i="29" a="1"/>
  <c r="G15" i="29" s="1"/>
  <c r="C27" i="29"/>
  <c r="G14" i="29" s="1" a="1"/>
  <c r="G14" i="29" s="1"/>
  <c r="G6" i="29" a="1"/>
  <c r="G6" i="29" s="1"/>
  <c r="G16" i="29" a="1"/>
  <c r="G16" i="29" s="1"/>
  <c r="G17" i="29" a="1"/>
  <c r="G17" i="29" s="1"/>
  <c r="B25" i="22" l="1" a="1"/>
  <c r="B25" i="22" s="1"/>
  <c r="B24" i="22" a="1"/>
  <c r="B24" i="22" s="1"/>
  <c r="G24" i="22" s="1" a="1"/>
  <c r="G24" i="22" s="1"/>
  <c r="L24" i="22" s="1" a="1"/>
  <c r="L24" i="22" s="1"/>
  <c r="A25" i="22" a="1"/>
  <c r="A25" i="22" s="1"/>
  <c r="A24" i="22"/>
  <c r="A72" i="12" a="1"/>
  <c r="A40" i="14" a="1"/>
  <c r="A40" i="14" s="1"/>
  <c r="A23" i="14" a="1"/>
  <c r="R23" i="12"/>
  <c r="Q23" i="12"/>
  <c r="P23" i="12"/>
  <c r="N23" i="12"/>
  <c r="M23" i="12"/>
  <c r="L23" i="12"/>
  <c r="J23" i="12"/>
  <c r="I23" i="12"/>
  <c r="H23" i="12"/>
  <c r="A104" i="12" a="1"/>
  <c r="A104" i="12" s="1"/>
  <c r="B23" i="12"/>
  <c r="F23" i="12"/>
  <c r="E23" i="12"/>
  <c r="D23" i="12"/>
  <c r="B57" i="4" a="1"/>
  <c r="B57" i="4" s="1"/>
  <c r="A88" i="12" a="1"/>
  <c r="A56" i="12" a="1"/>
  <c r="A56" i="12" s="1"/>
  <c r="A40" i="12" a="1"/>
  <c r="A40" i="12" s="1"/>
  <c r="F40" i="12" a="1"/>
  <c r="F40" i="12" s="1"/>
  <c r="D22" i="12" s="1"/>
  <c r="G26" i="22" l="1" a="1"/>
  <c r="G26" i="22" s="1"/>
  <c r="L26" i="22" a="1"/>
  <c r="L26" i="22" s="1"/>
  <c r="D41" i="14" a="1"/>
  <c r="D41" i="14" s="1"/>
  <c r="A88" i="12"/>
  <c r="F90" i="12" a="1"/>
  <c r="F90" i="12" s="1"/>
  <c r="F24" i="12" s="1" a="1"/>
  <c r="F24" i="12" s="1"/>
  <c r="F42" i="12" a="1"/>
  <c r="F42" i="12" s="1"/>
  <c r="A72" i="12"/>
  <c r="F72" i="12" a="1"/>
  <c r="F72" i="12" s="1"/>
  <c r="K72" i="12" a="1"/>
  <c r="K72" i="12" s="1"/>
  <c r="F74" i="12" a="1"/>
  <c r="F74" i="12" s="1"/>
  <c r="K73" i="12" a="1"/>
  <c r="K73" i="12" s="1"/>
  <c r="A23" i="14"/>
  <c r="J23" i="14" a="1"/>
  <c r="J23" i="14" s="1"/>
  <c r="F25" i="14" a="1"/>
  <c r="F25" i="14" s="1"/>
  <c r="J24" i="14" a="1"/>
  <c r="J24" i="14" s="1"/>
  <c r="F23" i="14" a="1"/>
  <c r="F23" i="14" s="1"/>
  <c r="K56" i="12" a="1"/>
  <c r="K56" i="12" s="1"/>
  <c r="F56" i="12" a="1"/>
  <c r="F56" i="12" s="1"/>
  <c r="D105" i="12" a="1"/>
  <c r="D105" i="12" s="1"/>
  <c r="K40" i="12" a="1"/>
  <c r="K40" i="12" s="1"/>
  <c r="P22" i="12"/>
  <c r="L22" i="12"/>
  <c r="K57" i="12" a="1"/>
  <c r="K57" i="12" s="1"/>
  <c r="K41" i="12" a="1"/>
  <c r="K41" i="12" s="1"/>
  <c r="K88" i="12" a="1"/>
  <c r="K88" i="12" s="1"/>
  <c r="K89" i="12" a="1"/>
  <c r="K89" i="12" s="1"/>
  <c r="C41" i="14" a="1"/>
  <c r="C41" i="14" s="1"/>
  <c r="A24" i="12" a="1"/>
  <c r="A24" i="12" s="1"/>
  <c r="H22" i="12"/>
  <c r="F88" i="12" a="1"/>
  <c r="F88" i="12" s="1"/>
  <c r="C105" i="12" a="1"/>
  <c r="F58" i="12" a="1"/>
  <c r="L24" i="12" l="1" a="1"/>
  <c r="L24" i="12" s="1"/>
  <c r="P24" i="12" a="1"/>
  <c r="P24" i="12" s="1"/>
  <c r="Q24" i="12" a="1"/>
  <c r="Q24" i="12" s="1"/>
  <c r="M24" i="12" a="1"/>
  <c r="M24" i="12" s="1"/>
  <c r="R24" i="12" a="1"/>
  <c r="R24" i="12" s="1"/>
  <c r="N24" i="12" a="1"/>
  <c r="N24" i="12" s="1"/>
  <c r="F58" i="12"/>
  <c r="E24" i="12" s="1" a="1"/>
  <c r="E24" i="12" s="1"/>
  <c r="I24" i="12" a="1"/>
  <c r="I24" i="12" s="1"/>
  <c r="D24" i="12" a="1"/>
  <c r="D24" i="12" s="1"/>
  <c r="H24" i="12" a="1"/>
  <c r="H24" i="12" s="1"/>
  <c r="J24" i="12" a="1"/>
  <c r="J24" i="12" s="1"/>
  <c r="C105" i="12"/>
  <c r="B24" i="12" a="1"/>
  <c r="B24" i="12" s="1"/>
  <c r="F59" i="4" a="1"/>
  <c r="F59" i="4" s="1"/>
  <c r="F57" i="4" a="1"/>
  <c r="F57" i="4" s="1"/>
  <c r="A41" i="4" a="1"/>
  <c r="A41" i="4" s="1"/>
  <c r="A57" i="4" a="1"/>
  <c r="A57" i="4" s="1"/>
  <c r="F41" i="4" l="1" a="1"/>
  <c r="F41" i="4" s="1"/>
  <c r="F39" i="4" s="1" a="1"/>
  <c r="F39" i="4" s="1"/>
  <c r="F43" i="4" a="1"/>
  <c r="F43" i="4" s="1"/>
  <c r="B39" i="4" a="1"/>
  <c r="B3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<sst xmlns="http://schemas.openxmlformats.org/spreadsheetml/2006/main" count="150" uniqueCount="54">
  <si>
    <t>FPE</t>
  </si>
  <si>
    <t>FPH (hors PH)</t>
  </si>
  <si>
    <t>PH</t>
  </si>
  <si>
    <t>Assiette moyenne</t>
  </si>
  <si>
    <t>Taux moyen de cotisations</t>
  </si>
  <si>
    <t>Valeur</t>
  </si>
  <si>
    <t>Delta vs n-1</t>
  </si>
  <si>
    <t>Tableau : Taux moyen de cotisations</t>
  </si>
  <si>
    <t>Tableau : Assiette moyenne de cotisations</t>
  </si>
  <si>
    <t>Tableau : PSS</t>
  </si>
  <si>
    <t>Tableau : Pourcentage de cotisants en tranche B</t>
  </si>
  <si>
    <t>Pourcentage de cotisants en tranche B</t>
  </si>
  <si>
    <t>Année</t>
  </si>
  <si>
    <t>PSS</t>
  </si>
  <si>
    <t>%Evol annuelle</t>
  </si>
  <si>
    <t>Tableau : Assiette moyenne</t>
  </si>
  <si>
    <t>En base 100</t>
  </si>
  <si>
    <t>Base 100</t>
  </si>
  <si>
    <t>Tableau : Assiette médiane de cotisations</t>
  </si>
  <si>
    <t>Masses de cotisations</t>
  </si>
  <si>
    <t>Evol annuelle (en points de %)</t>
  </si>
  <si>
    <t>Tableau : Masses de cotisations</t>
  </si>
  <si>
    <t>Tableau : Effectifs</t>
  </si>
  <si>
    <t>Tableau : Pourcentage de cotisants tranche B</t>
  </si>
  <si>
    <t>Dont effectifs</t>
  </si>
  <si>
    <t>Dont assiette moyenne</t>
  </si>
  <si>
    <t>Dont taux moyen de cotisations</t>
  </si>
  <si>
    <t>Effectifs</t>
  </si>
  <si>
    <t>Définitions : Ensemble, y compris élus et FPZ</t>
  </si>
  <si>
    <t>Ensemble*</t>
  </si>
  <si>
    <t>Dont taux global de cotisations</t>
  </si>
  <si>
    <t>Total</t>
  </si>
  <si>
    <t>FPT</t>
  </si>
  <si>
    <t>Autres employeurs</t>
  </si>
  <si>
    <t>Elus</t>
  </si>
  <si>
    <t>Distribution des effectifs de cotisants 2024, par catégories d'employeurs</t>
  </si>
  <si>
    <t>Distribution des masses de cotisations 2024, par catégories d'employeurs</t>
  </si>
  <si>
    <t>FPH
(hors PH)</t>
  </si>
  <si>
    <t>%Cotisations</t>
  </si>
  <si>
    <t>%Effectifs</t>
  </si>
  <si>
    <t>Tableau : Pourcentage moyen de variation annuel (2014 - 2024) des masses de cotisations et de leurs déterminants</t>
  </si>
  <si>
    <t>2014-2024</t>
  </si>
  <si>
    <t>Taux d'évolution annuelle des masses de cotisations</t>
  </si>
  <si>
    <t>Ensemble (y compris élus et autres employeurs)</t>
  </si>
  <si>
    <t>Variation annuelle moyenne
 2014 - 2024</t>
  </si>
  <si>
    <t>Nombre de cotisants</t>
  </si>
  <si>
    <t>Assiette de cotisation moyenne</t>
  </si>
  <si>
    <r>
      <t xml:space="preserve">Ensemble
</t>
    </r>
    <r>
      <rPr>
        <sz val="11"/>
        <color theme="1"/>
        <rFont val="Calibri"/>
        <family val="2"/>
        <scheme val="minor"/>
      </rPr>
      <t>(y compris élus et autres employeurs)</t>
    </r>
  </si>
  <si>
    <t>Taux moyen de cotisation
(en % du revenu total)</t>
  </si>
  <si>
    <t>Taux moyen de cotisation</t>
  </si>
  <si>
    <t>dont tranche A</t>
  </si>
  <si>
    <t>dont tranche B</t>
  </si>
  <si>
    <t>Montant annuel du PSS</t>
  </si>
  <si>
    <t>Evolution du PSS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</si>
</sst>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0.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4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3" xfId="0" applyFont="1" applyBorder="1"/>
    <xf numFmtId="3" fontId="0" fillId="0" borderId="0" xfId="0" applyNumberFormat="1"/>
    <xf numFmtId="165" fontId="0" fillId="0" borderId="0" xfId="0" applyNumberFormat="1"/>
    <xf numFmtId="0" fontId="2" fillId="0" borderId="0" xfId="0" applyFont="1" applyBorder="1"/>
    <xf numFmtId="0" fontId="0" fillId="0" borderId="0" xfId="0" applyBorder="1"/>
    <xf numFmtId="0" fontId="0" fillId="0" borderId="1" xfId="0" applyBorder="1" applyAlignment="1">
      <alignment horizontal="left" indent="2"/>
    </xf>
    <xf numFmtId="0" fontId="2" fillId="0" borderId="6" xfId="0" applyFont="1" applyBorder="1"/>
    <xf numFmtId="0" fontId="0" fillId="0" borderId="3" xfId="0" applyBorder="1" applyAlignment="1">
      <alignment horizontal="left" indent="2"/>
    </xf>
    <xf numFmtId="0" fontId="0" fillId="0" borderId="4" xfId="0" applyBorder="1"/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/>
    <xf numFmtId="0" fontId="0" fillId="0" borderId="9" xfId="0" applyBorder="1"/>
    <xf numFmtId="0" fontId="0" fillId="0" borderId="10" xfId="0" applyBorder="1"/>
    <xf numFmtId="164" fontId="2" fillId="0" borderId="7" xfId="1" applyNumberFormat="1" applyFont="1" applyBorder="1" applyAlignment="1">
      <alignment horizontal="center"/>
    </xf>
    <xf numFmtId="164" fontId="2" fillId="0" borderId="8" xfId="1" applyNumberFormat="1" applyFont="1" applyBorder="1" applyAlignment="1">
      <alignment horizontal="center"/>
    </xf>
    <xf numFmtId="164" fontId="1" fillId="0" borderId="4" xfId="1" applyNumberFormat="1" applyFont="1" applyBorder="1" applyAlignment="1">
      <alignment horizontal="center"/>
    </xf>
    <xf numFmtId="164" fontId="1" fillId="0" borderId="5" xfId="1" applyNumberFormat="1" applyFont="1" applyBorder="1" applyAlignment="1">
      <alignment horizontal="center"/>
    </xf>
    <xf numFmtId="0" fontId="0" fillId="0" borderId="7" xfId="0" applyBorder="1"/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" fontId="0" fillId="0" borderId="0" xfId="0" applyNumberFormat="1"/>
    <xf numFmtId="164" fontId="0" fillId="0" borderId="0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2" fillId="0" borderId="6" xfId="1" applyNumberFormat="1" applyFont="1" applyBorder="1" applyAlignment="1">
      <alignment horizontal="center"/>
    </xf>
    <xf numFmtId="164" fontId="1" fillId="0" borderId="3" xfId="1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3" fontId="2" fillId="0" borderId="6" xfId="2" applyNumberFormat="1" applyFont="1" applyBorder="1" applyAlignment="1">
      <alignment horizontal="center"/>
    </xf>
    <xf numFmtId="3" fontId="2" fillId="0" borderId="7" xfId="2" applyNumberFormat="1" applyFont="1" applyBorder="1" applyAlignment="1">
      <alignment horizontal="center"/>
    </xf>
    <xf numFmtId="3" fontId="2" fillId="0" borderId="8" xfId="2" applyNumberFormat="1" applyFont="1" applyBorder="1" applyAlignment="1">
      <alignment horizontal="center"/>
    </xf>
    <xf numFmtId="3" fontId="0" fillId="0" borderId="1" xfId="2" applyNumberFormat="1" applyFont="1" applyBorder="1" applyAlignment="1">
      <alignment horizontal="right"/>
    </xf>
    <xf numFmtId="3" fontId="0" fillId="0" borderId="0" xfId="2" applyNumberFormat="1" applyFont="1" applyBorder="1" applyAlignment="1">
      <alignment horizontal="center"/>
    </xf>
    <xf numFmtId="3" fontId="0" fillId="0" borderId="2" xfId="2" applyNumberFormat="1" applyFont="1" applyBorder="1" applyAlignment="1">
      <alignment horizontal="center"/>
    </xf>
    <xf numFmtId="3" fontId="0" fillId="0" borderId="1" xfId="2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Fill="1" applyBorder="1" applyAlignment="1">
      <alignment horizontal="left"/>
    </xf>
    <xf numFmtId="164" fontId="0" fillId="0" borderId="0" xfId="1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164" fontId="1" fillId="0" borderId="0" xfId="1" applyNumberFormat="1" applyFont="1" applyBorder="1" applyAlignment="1">
      <alignment horizontal="center"/>
    </xf>
    <xf numFmtId="0" fontId="2" fillId="0" borderId="7" xfId="0" applyFont="1" applyBorder="1" applyAlignment="1">
      <alignment wrapText="1"/>
    </xf>
    <xf numFmtId="0" fontId="2" fillId="0" borderId="6" xfId="0" applyFont="1" applyBorder="1" applyAlignment="1"/>
    <xf numFmtId="0" fontId="2" fillId="0" borderId="8" xfId="0" applyFont="1" applyBorder="1" applyAlignment="1">
      <alignment wrapText="1"/>
    </xf>
    <xf numFmtId="0" fontId="0" fillId="0" borderId="2" xfId="0" applyBorder="1"/>
    <xf numFmtId="0" fontId="0" fillId="0" borderId="5" xfId="0" applyBorder="1"/>
    <xf numFmtId="0" fontId="2" fillId="0" borderId="4" xfId="0" applyFont="1" applyBorder="1"/>
    <xf numFmtId="0" fontId="2" fillId="0" borderId="5" xfId="0" applyFont="1" applyBorder="1"/>
    <xf numFmtId="10" fontId="0" fillId="0" borderId="0" xfId="1" applyNumberFormat="1" applyFont="1"/>
    <xf numFmtId="0" fontId="0" fillId="0" borderId="0" xfId="0" applyFill="1" applyBorder="1" applyAlignment="1">
      <alignment horizontal="left"/>
    </xf>
    <xf numFmtId="164" fontId="1" fillId="0" borderId="1" xfId="1" applyNumberFormat="1" applyFont="1" applyBorder="1" applyAlignment="1">
      <alignment horizontal="center"/>
    </xf>
    <xf numFmtId="164" fontId="1" fillId="0" borderId="2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indent="2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164" fontId="0" fillId="0" borderId="1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/>
    <xf numFmtId="0" fontId="0" fillId="0" borderId="11" xfId="0" applyBorder="1"/>
    <xf numFmtId="164" fontId="0" fillId="0" borderId="11" xfId="1" applyNumberFormat="1" applyFont="1" applyBorder="1"/>
    <xf numFmtId="0" fontId="0" fillId="0" borderId="11" xfId="0" applyBorder="1" applyAlignment="1">
      <alignment wrapText="1"/>
    </xf>
    <xf numFmtId="3" fontId="0" fillId="0" borderId="11" xfId="0" applyNumberFormat="1" applyBorder="1"/>
    <xf numFmtId="0" fontId="0" fillId="0" borderId="17" xfId="0" applyBorder="1"/>
    <xf numFmtId="0" fontId="0" fillId="0" borderId="18" xfId="0" applyBorder="1"/>
    <xf numFmtId="3" fontId="0" fillId="0" borderId="17" xfId="0" applyNumberFormat="1" applyBorder="1"/>
    <xf numFmtId="3" fontId="0" fillId="0" borderId="18" xfId="0" applyNumberFormat="1" applyBorder="1"/>
    <xf numFmtId="3" fontId="0" fillId="0" borderId="19" xfId="0" applyNumberFormat="1" applyBorder="1"/>
    <xf numFmtId="3" fontId="0" fillId="0" borderId="20" xfId="0" applyNumberFormat="1" applyBorder="1"/>
    <xf numFmtId="3" fontId="0" fillId="0" borderId="21" xfId="0" applyNumberFormat="1" applyBorder="1"/>
    <xf numFmtId="164" fontId="0" fillId="0" borderId="17" xfId="1" applyNumberFormat="1" applyFont="1" applyBorder="1"/>
    <xf numFmtId="164" fontId="0" fillId="0" borderId="18" xfId="1" applyNumberFormat="1" applyFont="1" applyBorder="1"/>
    <xf numFmtId="164" fontId="0" fillId="0" borderId="19" xfId="1" applyNumberFormat="1" applyFont="1" applyBorder="1"/>
    <xf numFmtId="164" fontId="0" fillId="0" borderId="20" xfId="1" applyNumberFormat="1" applyFont="1" applyBorder="1"/>
    <xf numFmtId="164" fontId="0" fillId="0" borderId="21" xfId="1" applyNumberFormat="1" applyFont="1" applyBorder="1"/>
    <xf numFmtId="0" fontId="0" fillId="0" borderId="6" xfId="0" applyBorder="1"/>
    <xf numFmtId="0" fontId="0" fillId="0" borderId="23" xfId="0" applyBorder="1"/>
    <xf numFmtId="0" fontId="0" fillId="0" borderId="24" xfId="0" applyBorder="1"/>
    <xf numFmtId="3" fontId="0" fillId="0" borderId="25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2" xfId="0" applyBorder="1" applyAlignment="1">
      <alignment vertical="center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4" fontId="3" fillId="0" borderId="0" xfId="1" applyNumberFormat="1" applyFont="1" applyAlignment="1">
      <alignment vertical="center"/>
    </xf>
    <xf numFmtId="165" fontId="0" fillId="0" borderId="11" xfId="0" applyNumberFormat="1" applyBorder="1"/>
    <xf numFmtId="165" fontId="0" fillId="0" borderId="17" xfId="0" applyNumberFormat="1" applyBorder="1"/>
    <xf numFmtId="165" fontId="0" fillId="0" borderId="18" xfId="0" applyNumberFormat="1" applyBorder="1"/>
    <xf numFmtId="165" fontId="0" fillId="0" borderId="19" xfId="0" applyNumberFormat="1" applyBorder="1"/>
    <xf numFmtId="165" fontId="0" fillId="0" borderId="20" xfId="0" applyNumberFormat="1" applyBorder="1"/>
    <xf numFmtId="165" fontId="0" fillId="0" borderId="21" xfId="0" applyNumberFormat="1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1" xfId="0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2" fillId="0" borderId="17" xfId="0" applyFont="1" applyBorder="1" applyAlignment="1">
      <alignment horizontal="center" vertical="center" wrapText="1"/>
    </xf>
    <xf numFmtId="164" fontId="0" fillId="2" borderId="11" xfId="1" applyNumberFormat="1" applyFont="1" applyFill="1" applyBorder="1"/>
    <xf numFmtId="3" fontId="0" fillId="0" borderId="11" xfId="0" applyNumberFormat="1" applyBorder="1" applyAlignment="1">
      <alignment vertical="center"/>
    </xf>
    <xf numFmtId="164" fontId="0" fillId="0" borderId="11" xfId="1" applyNumberFormat="1" applyFont="1" applyBorder="1" applyAlignment="1">
      <alignment vertical="center"/>
    </xf>
    <xf numFmtId="166" fontId="0" fillId="0" borderId="0" xfId="0" applyNumberFormat="1"/>
    <xf numFmtId="164" fontId="0" fillId="0" borderId="1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3" fontId="0" fillId="0" borderId="1" xfId="2" applyNumberFormat="1" applyFont="1" applyBorder="1" applyAlignment="1">
      <alignment horizontal="center"/>
    </xf>
    <xf numFmtId="3" fontId="0" fillId="0" borderId="0" xfId="2" applyNumberFormat="1" applyFont="1" applyBorder="1" applyAlignment="1">
      <alignment horizontal="center"/>
    </xf>
    <xf numFmtId="3" fontId="0" fillId="0" borderId="2" xfId="2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164" fontId="0" fillId="0" borderId="11" xfId="1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3">
    <cellStyle name="Milliers" xfId="2" builtinId="3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Effectifs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'Résumé évol cotis (2)'!$H$3:$K$3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'Résumé évol cotis (2)'!$H$5:$K$5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FC-406D-9FAE-7FBD358D4F8B}"/>
            </c:ext>
          </c:extLst>
        </c:ser>
        <c:ser>
          <c:idx val="2"/>
          <c:order val="1"/>
          <c:tx>
            <c:v>Assiette moyenne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'Résumé évol cotis (2)'!$H$3:$K$3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'Résumé évol cotis (2)'!$H$6:$K$6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C-406D-9FAE-7FBD358D4F8B}"/>
            </c:ext>
          </c:extLst>
        </c:ser>
        <c:ser>
          <c:idx val="3"/>
          <c:order val="2"/>
          <c:tx>
            <c:v>Taux de cotisation moyen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'Résumé évol cotis (2)'!$H$3:$K$3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'Résumé évol cotis (2)'!$H$7:$K$7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C-406D-9FAE-7FBD358D4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45389824"/>
        <c:axId val="945390904"/>
      </c:barChart>
      <c:catAx>
        <c:axId val="94538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5390904"/>
        <c:crosses val="autoZero"/>
        <c:auto val="1"/>
        <c:lblAlgn val="ctr"/>
        <c:lblOffset val="100"/>
        <c:noMultiLvlLbl val="0"/>
      </c:catAx>
      <c:valAx>
        <c:axId val="945390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5389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Taux moyen de cotisations, par employeur et par année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moy_'!$C$24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A1E-41B5-A982-1D4CDC4F4E1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A1E-41B5-A982-1D4CDC4F4E1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A1E-41B5-A982-1D4CDC4F4E1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A1E-41B5-A982-1D4CDC4F4E1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A1E-41B5-A982-1D4CDC4F4E1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A1E-41B5-A982-1D4CDC4F4E1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A1E-41B5-A982-1D4CDC4F4E1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A1E-41B5-A982-1D4CDC4F4E1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A1E-41B5-A982-1D4CDC4F4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moy_'!$C$26:$C$36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33-4E10-A563-06578BDD1E7F}"/>
            </c:ext>
          </c:extLst>
        </c:ser>
        <c:ser>
          <c:idx val="1"/>
          <c:order val="1"/>
          <c:tx>
            <c:strRef>
              <c:f>'Tx cotis moy_'!$D$24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A1E-41B5-A982-1D4CDC4F4E1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A1E-41B5-A982-1D4CDC4F4E1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A1E-41B5-A982-1D4CDC4F4E1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1E-41B5-A982-1D4CDC4F4E1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A1E-41B5-A982-1D4CDC4F4E1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1E-41B5-A982-1D4CDC4F4E1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A1E-41B5-A982-1D4CDC4F4E1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A1E-41B5-A982-1D4CDC4F4E1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A1E-41B5-A982-1D4CDC4F4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moy_'!$D$26:$D$36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33-4E10-A563-06578BDD1E7F}"/>
            </c:ext>
          </c:extLst>
        </c:ser>
        <c:ser>
          <c:idx val="2"/>
          <c:order val="2"/>
          <c:tx>
            <c:strRef>
              <c:f>'Tx cotis moy_'!$E$24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1E-41B5-A982-1D4CDC4F4E1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1E-41B5-A982-1D4CDC4F4E1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1E-41B5-A982-1D4CDC4F4E1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1E-41B5-A982-1D4CDC4F4E1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1E-41B5-A982-1D4CDC4F4E1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1E-41B5-A982-1D4CDC4F4E1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1E-41B5-A982-1D4CDC4F4E1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1E-41B5-A982-1D4CDC4F4E1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1E-41B5-A982-1D4CDC4F4E17}"/>
                </c:ext>
              </c:extLst>
            </c:dLbl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1E-41B5-A982-1D4CDC4F4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moy_'!$E$26:$E$36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33-4E10-A563-06578BDD1E7F}"/>
            </c:ext>
          </c:extLst>
        </c:ser>
        <c:ser>
          <c:idx val="3"/>
          <c:order val="3"/>
          <c:tx>
            <c:strRef>
              <c:f>'Tx cotis moy_'!$F$24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A1E-41B5-A982-1D4CDC4F4E1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A1E-41B5-A982-1D4CDC4F4E1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A1E-41B5-A982-1D4CDC4F4E1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A1E-41B5-A982-1D4CDC4F4E1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A1E-41B5-A982-1D4CDC4F4E1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A1E-41B5-A982-1D4CDC4F4E1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7A1E-41B5-A982-1D4CDC4F4E1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A1E-41B5-A982-1D4CDC4F4E1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A1E-41B5-A982-1D4CDC4F4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moy_'!$F$26:$F$36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33-4E10-A563-06578BDD1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  <c:min val="6.000000000000001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annuelle du taux moyen</a:t>
            </a:r>
            <a:r>
              <a:rPr lang="fr-FR" baseline="0"/>
              <a:t> de cotisations (en pt de %)</a:t>
            </a:r>
            <a:r>
              <a:rPr lang="fr-FR"/>
              <a:t>, </a:t>
            </a:r>
          </a:p>
          <a:p>
            <a:pPr>
              <a:defRPr/>
            </a:pPr>
            <a:r>
              <a:rPr lang="fr-FR"/>
              <a:t>par employeur et par année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moy_'!$H$24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moy_'!$H$26:$H$36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D-4178-8148-9BD07F943A9B}"/>
            </c:ext>
          </c:extLst>
        </c:ser>
        <c:ser>
          <c:idx val="1"/>
          <c:order val="1"/>
          <c:tx>
            <c:strRef>
              <c:f>'Tx cotis moy_'!$I$24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moy_'!$I$26:$I$36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D-4178-8148-9BD07F943A9B}"/>
            </c:ext>
          </c:extLst>
        </c:ser>
        <c:ser>
          <c:idx val="2"/>
          <c:order val="2"/>
          <c:tx>
            <c:strRef>
              <c:f>'Tx cotis moy_'!$J$24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moy_'!$J$26:$J$36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DD-4178-8148-9BD07F943A9B}"/>
            </c:ext>
          </c:extLst>
        </c:ser>
        <c:ser>
          <c:idx val="3"/>
          <c:order val="3"/>
          <c:tx>
            <c:strRef>
              <c:f>'Tx cotis moy_'!$K$24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moy_'!$A$26:$A$36</c:f>
              <c:numCache>
                <c:formatCode>General</c:formatCode>
                <c:ptCount val="11"/>
              </c:numCache>
            </c:numRef>
          </c:cat>
          <c:val>
            <c:numRef>
              <c:f>'Tx cotis moy_'!$K$26:$K$36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DD-4178-8148-9BD07F943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Taux moyen de cotisations en base 100, </a:t>
            </a:r>
          </a:p>
          <a:p>
            <a:pPr>
              <a:defRPr/>
            </a:pPr>
            <a:r>
              <a:rPr lang="fr-FR"/>
              <a:t>par employeur et par année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moy_'!$M$24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8A-4018-9D90-3C70FCD08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moy_'!$A$26:$A$37</c:f>
              <c:numCache>
                <c:formatCode>General</c:formatCode>
                <c:ptCount val="12"/>
              </c:numCache>
            </c:numRef>
          </c:cat>
          <c:val>
            <c:numRef>
              <c:f>'Tx cotis moy_'!$M$26:$M$37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B9-4D02-9394-8C1E14295351}"/>
            </c:ext>
          </c:extLst>
        </c:ser>
        <c:ser>
          <c:idx val="1"/>
          <c:order val="1"/>
          <c:tx>
            <c:strRef>
              <c:f>'Tx cotis moy_'!$N$24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2.204861111111111E-3"/>
                  <c:y val="-3.91975308641975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8A-4018-9D90-3C70FCD08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moy_'!$A$26:$A$37</c:f>
              <c:numCache>
                <c:formatCode>General</c:formatCode>
                <c:ptCount val="12"/>
              </c:numCache>
            </c:numRef>
          </c:cat>
          <c:val>
            <c:numRef>
              <c:f>'Tx cotis moy_'!$N$26:$N$37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B9-4D02-9394-8C1E14295351}"/>
            </c:ext>
          </c:extLst>
        </c:ser>
        <c:ser>
          <c:idx val="2"/>
          <c:order val="2"/>
          <c:tx>
            <c:strRef>
              <c:f>'Tx cotis moy_'!$O$24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8A-4018-9D90-3C70FCD08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moy_'!$A$26:$A$37</c:f>
              <c:numCache>
                <c:formatCode>General</c:formatCode>
                <c:ptCount val="12"/>
              </c:numCache>
            </c:numRef>
          </c:cat>
          <c:val>
            <c:numRef>
              <c:f>'Tx cotis moy_'!$O$26:$O$37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B9-4D02-9394-8C1E14295351}"/>
            </c:ext>
          </c:extLst>
        </c:ser>
        <c:ser>
          <c:idx val="3"/>
          <c:order val="3"/>
          <c:tx>
            <c:strRef>
              <c:f>'Tx cotis moy_'!$P$24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8A-4018-9D90-3C70FCD08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'Tx cotis moy_'!$A$26:$A$37</c:f>
              <c:numCache>
                <c:formatCode>General</c:formatCode>
                <c:ptCount val="12"/>
              </c:numCache>
            </c:numRef>
          </c:cat>
          <c:val>
            <c:numRef>
              <c:f>'Tx cotis moy_'!$P$26:$P$37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B9-4D02-9394-8C1E14295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200">
                <a:solidFill>
                  <a:sysClr val="windowText" lastClr="000000"/>
                </a:solidFill>
              </a:rPr>
              <a:t>Evolution annuelle du pourcentage de cotisants en tranche B</a:t>
            </a:r>
            <a:r>
              <a:rPr lang="fr-FR" sz="1200" baseline="0">
                <a:solidFill>
                  <a:sysClr val="windowText" lastClr="000000"/>
                </a:solidFill>
              </a:rPr>
              <a:t> et du PSS</a:t>
            </a:r>
            <a:endParaRPr lang="fr-FR" sz="12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29203125"/>
          <c:y val="0.22756172839506175"/>
          <c:w val="0.77439114583333335"/>
          <c:h val="0.6509259259259259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'%Cotisants B'!$H$24</c:f>
              <c:strCache>
                <c:ptCount val="1"/>
                <c:pt idx="0">
                  <c:v>FPE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'%Cotisants B'!$A$26:$A$36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'%Cotisants B'!$H$26:$H$36</c:f>
              <c:numCache>
                <c:formatCode>0.0%</c:formatCode>
                <c:ptCount val="11"/>
                <c:pt idx="0">
                  <c:v>9.4095999999999069E-4</c:v>
                </c:pt>
                <c:pt idx="1">
                  <c:v>3.1964900000000102E-3</c:v>
                </c:pt>
                <c:pt idx="2">
                  <c:v>1.2517999999999974E-3</c:v>
                </c:pt>
                <c:pt idx="3">
                  <c:v>-2.2070800000000002E-3</c:v>
                </c:pt>
                <c:pt idx="4">
                  <c:v>-1.9317699999999993E-3</c:v>
                </c:pt>
                <c:pt idx="5">
                  <c:v>-1.2146499999999977E-3</c:v>
                </c:pt>
                <c:pt idx="6">
                  <c:v>2.5765599999999916E-3</c:v>
                </c:pt>
                <c:pt idx="7">
                  <c:v>1.677930000000008E-3</c:v>
                </c:pt>
                <c:pt idx="8">
                  <c:v>1.1511389999999996E-2</c:v>
                </c:pt>
                <c:pt idx="9">
                  <c:v>-7.8844599999999959E-3</c:v>
                </c:pt>
                <c:pt idx="10">
                  <c:v>-1.3387400000000049E-3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C-422E-8DF4-B0598BD783C9}"/>
            </c:ext>
          </c:extLst>
        </c:ser>
        <c:ser>
          <c:idx val="1"/>
          <c:order val="2"/>
          <c:tx>
            <c:strRef>
              <c:f>'%Cotisants B'!$I$24</c:f>
              <c:strCache>
                <c:ptCount val="1"/>
                <c:pt idx="0">
                  <c:v>FPT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'%Cotisants B'!$A$26:$A$36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'%Cotisants B'!$I$26:$I$36</c:f>
              <c:numCache>
                <c:formatCode>0.0%</c:formatCode>
                <c:ptCount val="11"/>
                <c:pt idx="0">
                  <c:v>-5.1107000000000236E-4</c:v>
                </c:pt>
                <c:pt idx="1">
                  <c:v>-4.181999999999797E-5</c:v>
                </c:pt>
                <c:pt idx="2">
                  <c:v>4.2592000000000324E-4</c:v>
                </c:pt>
                <c:pt idx="3">
                  <c:v>1.8789999999999987E-3</c:v>
                </c:pt>
                <c:pt idx="4">
                  <c:v>1.7538399999999996E-3</c:v>
                </c:pt>
                <c:pt idx="5">
                  <c:v>3.3968100000000001E-3</c:v>
                </c:pt>
                <c:pt idx="6">
                  <c:v>2.2725399999999965E-3</c:v>
                </c:pt>
                <c:pt idx="7">
                  <c:v>2.7615700000000049E-3</c:v>
                </c:pt>
                <c:pt idx="8">
                  <c:v>9.9501899999999976E-3</c:v>
                </c:pt>
                <c:pt idx="9">
                  <c:v>-1.0965200000000036E-3</c:v>
                </c:pt>
                <c:pt idx="10">
                  <c:v>-1.6347099999999976E-3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C-422E-8DF4-B0598BD783C9}"/>
            </c:ext>
          </c:extLst>
        </c:ser>
        <c:ser>
          <c:idx val="2"/>
          <c:order val="3"/>
          <c:tx>
            <c:strRef>
              <c:f>'%Cotisants B'!$J$24</c:f>
              <c:strCache>
                <c:ptCount val="1"/>
                <c:pt idx="0">
                  <c:v>FPH (hors PH)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'%Cotisants B'!$A$26:$A$36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'%Cotisants B'!$J$26:$J$36</c:f>
              <c:numCache>
                <c:formatCode>0.0%</c:formatCode>
                <c:ptCount val="11"/>
                <c:pt idx="0">
                  <c:v>1.0747399999999976E-3</c:v>
                </c:pt>
                <c:pt idx="1">
                  <c:v>4.1609400000000019E-3</c:v>
                </c:pt>
                <c:pt idx="2">
                  <c:v>2.5823999999999986E-4</c:v>
                </c:pt>
                <c:pt idx="3">
                  <c:v>1.3583399999999995E-3</c:v>
                </c:pt>
                <c:pt idx="4">
                  <c:v>2.5409899999999999E-3</c:v>
                </c:pt>
                <c:pt idx="5">
                  <c:v>-5.3721999999999798E-4</c:v>
                </c:pt>
                <c:pt idx="6">
                  <c:v>7.3266000000000026E-3</c:v>
                </c:pt>
                <c:pt idx="7">
                  <c:v>1.6666609999999998E-2</c:v>
                </c:pt>
                <c:pt idx="8">
                  <c:v>2.0414699999999994E-2</c:v>
                </c:pt>
                <c:pt idx="9">
                  <c:v>-4.5783199999999968E-3</c:v>
                </c:pt>
                <c:pt idx="10">
                  <c:v>-7.7460000000001417E-5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5C-422E-8DF4-B0598BD783C9}"/>
            </c:ext>
          </c:extLst>
        </c:ser>
        <c:ser>
          <c:idx val="3"/>
          <c:order val="4"/>
          <c:tx>
            <c:strRef>
              <c:f>'%Cotisants B'!$K$24</c:f>
              <c:strCache>
                <c:ptCount val="1"/>
                <c:pt idx="0">
                  <c:v>PH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'%Cotisants B'!$A$26:$A$36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'%Cotisants B'!$K$26:$K$36</c:f>
              <c:numCache>
                <c:formatCode>0.0%</c:formatCode>
                <c:ptCount val="11"/>
                <c:pt idx="0">
                  <c:v>1.1637999999999982E-2</c:v>
                </c:pt>
                <c:pt idx="1">
                  <c:v>5.6309999999999971E-3</c:v>
                </c:pt>
                <c:pt idx="2">
                  <c:v>1.398699999999975E-3</c:v>
                </c:pt>
                <c:pt idx="3">
                  <c:v>2.2065000000000001E-3</c:v>
                </c:pt>
                <c:pt idx="4">
                  <c:v>3.0928000000000067E-3</c:v>
                </c:pt>
                <c:pt idx="5">
                  <c:v>4.2569000000000079E-3</c:v>
                </c:pt>
                <c:pt idx="6">
                  <c:v>8.3318000000000003E-3</c:v>
                </c:pt>
                <c:pt idx="7">
                  <c:v>1.7691000000000012E-2</c:v>
                </c:pt>
                <c:pt idx="8">
                  <c:v>-8.9590000000000503E-4</c:v>
                </c:pt>
                <c:pt idx="9">
                  <c:v>-2.2233400000000014E-2</c:v>
                </c:pt>
                <c:pt idx="10">
                  <c:v>-2.7486199999999961E-2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5C-422E-8DF4-B0598BD78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9111320"/>
        <c:axId val="769111680"/>
      </c:barChart>
      <c:scatterChart>
        <c:scatterStyle val="lineMarker"/>
        <c:varyColors val="0"/>
        <c:ser>
          <c:idx val="4"/>
          <c:order val="0"/>
          <c:tx>
            <c:v>PSS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38100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1814236111111113E-2"/>
                  <c:y val="-4.8967592592592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5C-422E-8DF4-B0598BD783C9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5C-422E-8DF4-B0598BD783C9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5C-422E-8DF4-B0598BD783C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'%Cotisants B'!$O$26:$O$36</c:f>
              <c:numCache>
                <c:formatCode>0.0%</c:formatCode>
                <c:ptCount val="11"/>
                <c:pt idx="0">
                  <c:v>1.393389500972142E-2</c:v>
                </c:pt>
                <c:pt idx="1">
                  <c:v>1.3103227868328515E-2</c:v>
                </c:pt>
                <c:pt idx="2">
                  <c:v>1.5141955835962229E-2</c:v>
                </c:pt>
                <c:pt idx="3">
                  <c:v>1.5848353014294547E-2</c:v>
                </c:pt>
                <c:pt idx="4">
                  <c:v>1.2847965738758127E-2</c:v>
                </c:pt>
                <c:pt idx="5">
                  <c:v>1.9933554817275656E-2</c:v>
                </c:pt>
                <c:pt idx="6">
                  <c:v>1.5102161681966209E-2</c:v>
                </c:pt>
                <c:pt idx="7">
                  <c:v>0</c:v>
                </c:pt>
                <c:pt idx="8">
                  <c:v>0</c:v>
                </c:pt>
                <c:pt idx="9">
                  <c:v>6.9428238039673351E-2</c:v>
                </c:pt>
                <c:pt idx="10">
                  <c:v>5.4009819967266726E-2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25C-422E-8DF4-B0598BD78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1688112"/>
        <c:axId val="711687392"/>
      </c:scatterChart>
      <c:catAx>
        <c:axId val="769111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low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At val="0"/>
        <c:auto val="1"/>
        <c:lblAlgn val="ctr"/>
        <c:lblOffset val="100"/>
        <c:noMultiLvlLbl val="0"/>
      </c:catAx>
      <c:valAx>
        <c:axId val="76911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b="1">
                    <a:solidFill>
                      <a:sysClr val="windowText" lastClr="000000"/>
                    </a:solidFill>
                  </a:rPr>
                  <a:t>Evolution du pourcentage de cotisants en tranche B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valAx>
        <c:axId val="711687392"/>
        <c:scaling>
          <c:orientation val="minMax"/>
          <c:max val="7.5000000000000011E-2"/>
          <c:min val="-7.5000000000000011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accent6"/>
                    </a:solidFill>
                  </a:rPr>
                  <a:t>Evolution du PSS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6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6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1688112"/>
        <c:crosses val="max"/>
        <c:crossBetween val="midCat"/>
        <c:majorUnit val="2.5000000000000005E-2"/>
      </c:valAx>
      <c:valAx>
        <c:axId val="711688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1687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772152777777778"/>
          <c:y val="0.11622067901234567"/>
          <c:w val="0.57573732638888886"/>
          <c:h val="6.614629629629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Pourcentage de cotisants</a:t>
            </a:r>
            <a:r>
              <a:rPr lang="fr-FR" baseline="0"/>
              <a:t> en tranche B, </a:t>
            </a:r>
          </a:p>
          <a:p>
            <a:pPr>
              <a:defRPr/>
            </a:pPr>
            <a:r>
              <a:rPr lang="fr-FR" baseline="0"/>
              <a:t>par versant et par année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'Tranche B'!$B$39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'Tranche B'!$A$42:$A$52</c:f>
              <c:numCache>
                <c:formatCode>General</c:formatCode>
                <c:ptCount val="11"/>
              </c:numCache>
            </c:numRef>
          </c:cat>
          <c:val>
            <c:numRef>
              <c:f>'Tranche B'!$B$42:$B$52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AB-406B-AB51-13D7E3D2E5AE}"/>
            </c:ext>
          </c:extLst>
        </c:ser>
        <c:ser>
          <c:idx val="1"/>
          <c:order val="1"/>
          <c:tx>
            <c:strRef>
              <c:f>'Tranche B'!$C$39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'Tranche B'!$A$42:$A$52</c:f>
              <c:numCache>
                <c:formatCode>General</c:formatCode>
                <c:ptCount val="11"/>
              </c:numCache>
            </c:numRef>
          </c:cat>
          <c:val>
            <c:numRef>
              <c:f>'Tranche B'!$C$42:$C$52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AB-406B-AB51-13D7E3D2E5AE}"/>
            </c:ext>
          </c:extLst>
        </c:ser>
        <c:ser>
          <c:idx val="2"/>
          <c:order val="2"/>
          <c:tx>
            <c:strRef>
              <c:f>'Tranche B'!$D$39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'Tranche B'!$A$42:$A$52</c:f>
              <c:numCache>
                <c:formatCode>General</c:formatCode>
                <c:ptCount val="11"/>
              </c:numCache>
            </c:numRef>
          </c:cat>
          <c:val>
            <c:numRef>
              <c:f>'Tranche B'!$D$42:$D$52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AB-406B-AB51-13D7E3D2E5AE}"/>
            </c:ext>
          </c:extLst>
        </c:ser>
        <c:ser>
          <c:idx val="3"/>
          <c:order val="3"/>
          <c:tx>
            <c:strRef>
              <c:f>'Tranche B'!$E$39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'Tranche B'!$A$42:$A$52</c:f>
              <c:numCache>
                <c:formatCode>General</c:formatCode>
                <c:ptCount val="11"/>
              </c:numCache>
            </c:numRef>
          </c:cat>
          <c:val>
            <c:numRef>
              <c:f>'Tranche B'!$E$42:$E$52</c:f>
              <c:numCache>
                <c:formatCode>0.0%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AB-406B-AB51-13D7E3D2E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8186248"/>
        <c:axId val="738186608"/>
      </c:lineChart>
      <c:catAx>
        <c:axId val="7381862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8186608"/>
        <c:crosses val="autoZero"/>
        <c:auto val="1"/>
        <c:lblAlgn val="ctr"/>
        <c:lblOffset val="100"/>
        <c:noMultiLvlLbl val="0"/>
      </c:catAx>
      <c:valAx>
        <c:axId val="73818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8186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Part de la tranche B dans l'assiette de cotisation,</a:t>
            </a:r>
          </a:p>
          <a:p>
            <a:pPr>
              <a:defRPr/>
            </a:pPr>
            <a:r>
              <a:rPr lang="fr-FR"/>
              <a:t>par versant et par année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'Tranche B'!$B$57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'Tranche B'!$A$58:$A$68</c:f>
              <c:numCache>
                <c:formatCode>General</c:formatCode>
                <c:ptCount val="11"/>
              </c:numCache>
            </c:numRef>
          </c:cat>
          <c:val>
            <c:numRef>
              <c:f>'Tranche B'!$B$58:$B$68</c:f>
              <c:numCache>
                <c:formatCode>General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7A-4DBA-BC35-00FA7FEFABF8}"/>
            </c:ext>
          </c:extLst>
        </c:ser>
        <c:ser>
          <c:idx val="1"/>
          <c:order val="1"/>
          <c:tx>
            <c:strRef>
              <c:f>'Tranche B'!$C$57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'Tranche B'!$A$58:$A$68</c:f>
              <c:numCache>
                <c:formatCode>General</c:formatCode>
                <c:ptCount val="11"/>
              </c:numCache>
            </c:numRef>
          </c:cat>
          <c:val>
            <c:numRef>
              <c:f>'Tranche B'!$C$58:$C$68</c:f>
              <c:numCache>
                <c:formatCode>General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7A-4DBA-BC35-00FA7FEFABF8}"/>
            </c:ext>
          </c:extLst>
        </c:ser>
        <c:ser>
          <c:idx val="2"/>
          <c:order val="2"/>
          <c:tx>
            <c:strRef>
              <c:f>'Tranche B'!$D$57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'Tranche B'!$A$58:$A$68</c:f>
              <c:numCache>
                <c:formatCode>General</c:formatCode>
                <c:ptCount val="11"/>
              </c:numCache>
            </c:numRef>
          </c:cat>
          <c:val>
            <c:numRef>
              <c:f>'Tranche B'!$D$58:$D$68</c:f>
              <c:numCache>
                <c:formatCode>General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7A-4DBA-BC35-00FA7FEFABF8}"/>
            </c:ext>
          </c:extLst>
        </c:ser>
        <c:ser>
          <c:idx val="3"/>
          <c:order val="3"/>
          <c:tx>
            <c:strRef>
              <c:f>'Tranche B'!$E$57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'Tranche B'!$A$58:$A$68</c:f>
              <c:numCache>
                <c:formatCode>General</c:formatCode>
                <c:ptCount val="11"/>
              </c:numCache>
            </c:numRef>
          </c:cat>
          <c:val>
            <c:numRef>
              <c:f>'Tranche B'!$E$58:$E$68</c:f>
              <c:numCache>
                <c:formatCode>General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7A-4DBA-BC35-00FA7FEFA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9650824"/>
        <c:axId val="789647584"/>
      </c:lineChart>
      <c:catAx>
        <c:axId val="7896508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647584"/>
        <c:crosses val="autoZero"/>
        <c:auto val="1"/>
        <c:lblAlgn val="ctr"/>
        <c:lblOffset val="100"/>
        <c:noMultiLvlLbl val="0"/>
      </c:catAx>
      <c:valAx>
        <c:axId val="78964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65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 annuelle du pourcentage de cotisants</a:t>
            </a:r>
            <a:r>
              <a:rPr lang="fr-FR" baseline="0"/>
              <a:t> en tranche B, </a:t>
            </a:r>
          </a:p>
          <a:p>
            <a:pPr>
              <a:defRPr/>
            </a:pPr>
            <a:r>
              <a:rPr lang="fr-FR" baseline="0"/>
              <a:t>par versant et par année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'Tranche B'!$F$39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'Tranche B'!$A$43:$A$52</c:f>
              <c:numCache>
                <c:formatCode>General</c:formatCode>
                <c:ptCount val="10"/>
              </c:numCache>
            </c:numRef>
          </c:cat>
          <c:val>
            <c:numRef>
              <c:f>'Tranche B'!$F$43:$F$52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69-4A0D-AC15-95C045CA1E0E}"/>
            </c:ext>
          </c:extLst>
        </c:ser>
        <c:ser>
          <c:idx val="1"/>
          <c:order val="1"/>
          <c:tx>
            <c:strRef>
              <c:f>'Tranche B'!$G$39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'Tranche B'!$A$43:$A$52</c:f>
              <c:numCache>
                <c:formatCode>General</c:formatCode>
                <c:ptCount val="10"/>
              </c:numCache>
            </c:numRef>
          </c:cat>
          <c:val>
            <c:numRef>
              <c:f>'Tranche B'!$G$43:$G$52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69-4A0D-AC15-95C045CA1E0E}"/>
            </c:ext>
          </c:extLst>
        </c:ser>
        <c:ser>
          <c:idx val="2"/>
          <c:order val="2"/>
          <c:tx>
            <c:strRef>
              <c:f>'Tranche B'!$H$39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'Tranche B'!$A$43:$A$52</c:f>
              <c:numCache>
                <c:formatCode>General</c:formatCode>
                <c:ptCount val="10"/>
              </c:numCache>
            </c:numRef>
          </c:cat>
          <c:val>
            <c:numRef>
              <c:f>'Tranche B'!$H$43:$H$52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69-4A0D-AC15-95C045CA1E0E}"/>
            </c:ext>
          </c:extLst>
        </c:ser>
        <c:ser>
          <c:idx val="3"/>
          <c:order val="3"/>
          <c:tx>
            <c:strRef>
              <c:f>'Tranche B'!$I$39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'Tranche B'!$A$43:$A$52</c:f>
              <c:numCache>
                <c:formatCode>General</c:formatCode>
                <c:ptCount val="10"/>
              </c:numCache>
            </c:numRef>
          </c:cat>
          <c:val>
            <c:numRef>
              <c:f>'Tranche B'!$I$43:$I$52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69-4A0D-AC15-95C045CA1E0E}"/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6F-4A11-9650-3D4EEB603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8186248"/>
        <c:axId val="738186608"/>
      </c:lineChart>
      <c:catAx>
        <c:axId val="7381862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8186608"/>
        <c:crosses val="autoZero"/>
        <c:auto val="1"/>
        <c:lblAlgn val="ctr"/>
        <c:lblOffset val="100"/>
        <c:noMultiLvlLbl val="0"/>
      </c:catAx>
      <c:valAx>
        <c:axId val="73818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8186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 annuelle de la part de la tranche B dans l'assiette de cotisation, par versant et par année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'Tranche B'!$F$57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'Tranche B'!$A$59:$A$68</c:f>
              <c:numCache>
                <c:formatCode>General</c:formatCode>
                <c:ptCount val="10"/>
              </c:numCache>
            </c:numRef>
          </c:cat>
          <c:val>
            <c:numRef>
              <c:f>'Tranche B'!$F$59:$F$68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85-40DB-B768-D0A599ABAE30}"/>
            </c:ext>
          </c:extLst>
        </c:ser>
        <c:ser>
          <c:idx val="1"/>
          <c:order val="1"/>
          <c:tx>
            <c:strRef>
              <c:f>'Tranche B'!$G$57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'Tranche B'!$A$59:$A$68</c:f>
              <c:numCache>
                <c:formatCode>General</c:formatCode>
                <c:ptCount val="10"/>
              </c:numCache>
            </c:numRef>
          </c:cat>
          <c:val>
            <c:numRef>
              <c:f>'Tranche B'!$G$59:$G$68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85-40DB-B768-D0A599ABAE30}"/>
            </c:ext>
          </c:extLst>
        </c:ser>
        <c:ser>
          <c:idx val="2"/>
          <c:order val="2"/>
          <c:tx>
            <c:strRef>
              <c:f>'Tranche B'!$H$57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'Tranche B'!$A$59:$A$68</c:f>
              <c:numCache>
                <c:formatCode>General</c:formatCode>
                <c:ptCount val="10"/>
              </c:numCache>
            </c:numRef>
          </c:cat>
          <c:val>
            <c:numRef>
              <c:f>'Tranche B'!$H$59:$H$68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85-40DB-B768-D0A599ABAE30}"/>
            </c:ext>
          </c:extLst>
        </c:ser>
        <c:ser>
          <c:idx val="3"/>
          <c:order val="3"/>
          <c:tx>
            <c:strRef>
              <c:f>'Tranche B'!$I$57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'Tranche B'!$A$59:$A$68</c:f>
              <c:numCache>
                <c:formatCode>General</c:formatCode>
                <c:ptCount val="10"/>
              </c:numCache>
            </c:numRef>
          </c:cat>
          <c:val>
            <c:numRef>
              <c:f>'Tranche B'!$I$59:$I$68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85-40DB-B768-D0A599ABA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9650824"/>
        <c:axId val="789647584"/>
      </c:lineChart>
      <c:catAx>
        <c:axId val="7896508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647584"/>
        <c:crosses val="autoZero"/>
        <c:auto val="1"/>
        <c:lblAlgn val="ctr"/>
        <c:lblOffset val="100"/>
        <c:noMultiLvlLbl val="0"/>
      </c:catAx>
      <c:valAx>
        <c:axId val="78964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965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Variations annuelles du taux moyen de cotisations</a:t>
            </a:r>
          </a:p>
          <a:p>
            <a:pPr>
              <a:defRPr/>
            </a:pPr>
            <a:r>
              <a:rPr lang="fr-FR"/>
              <a:t>Champ : FPE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par versant'!$D$23</c:f>
              <c:strCache>
                <c:ptCount val="1"/>
                <c:pt idx="0">
                  <c:v>Taux moyen de cotisations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versant'!$D$24:$D$33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35-48B6-97E7-735B8222B9F8}"/>
            </c:ext>
          </c:extLst>
        </c:ser>
        <c:ser>
          <c:idx val="1"/>
          <c:order val="1"/>
          <c:tx>
            <c:strRef>
              <c:f>'Tx cotis par versant'!$E$23</c:f>
              <c:strCache>
                <c:ptCount val="1"/>
                <c:pt idx="0">
                  <c:v>Assiette moyenne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versant'!$E$24:$E$33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35-48B6-97E7-735B8222B9F8}"/>
            </c:ext>
          </c:extLst>
        </c:ser>
        <c:ser>
          <c:idx val="2"/>
          <c:order val="2"/>
          <c:tx>
            <c:strRef>
              <c:f>'Tx cotis par versant'!$F$23</c:f>
              <c:strCache>
                <c:ptCount val="1"/>
                <c:pt idx="0">
                  <c:v>Pourcentage de cotisants en tranche 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versant'!$F$24:$F$33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35-48B6-97E7-735B8222B9F8}"/>
            </c:ext>
          </c:extLst>
        </c:ser>
        <c:ser>
          <c:idx val="3"/>
          <c:order val="3"/>
          <c:tx>
            <c:strRef>
              <c:f>'Tx cotis par versant'!$B$23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versant'!$B$24:$B$33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35-48B6-97E7-735B8222B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27080"/>
        <c:axId val="769015920"/>
      </c:lineChart>
      <c:catAx>
        <c:axId val="769027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15920"/>
        <c:crosses val="autoZero"/>
        <c:auto val="1"/>
        <c:lblAlgn val="ctr"/>
        <c:lblOffset val="100"/>
        <c:noMultiLvlLbl val="0"/>
      </c:catAx>
      <c:valAx>
        <c:axId val="76901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Variations annuelles du taux moyen de cotisations</a:t>
            </a:r>
          </a:p>
          <a:p>
            <a:pPr>
              <a:defRPr/>
            </a:pPr>
            <a:r>
              <a:rPr lang="fr-FR"/>
              <a:t>Champ : FPH</a:t>
            </a:r>
            <a:r>
              <a:rPr lang="fr-FR" baseline="0"/>
              <a:t> (hors PH)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par versant'!$H$23</c:f>
              <c:strCache>
                <c:ptCount val="1"/>
                <c:pt idx="0">
                  <c:v>Taux moyen de cotisations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versant'!$H$24:$H$33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5B0-9BB6-7B2F2D032A3C}"/>
            </c:ext>
          </c:extLst>
        </c:ser>
        <c:ser>
          <c:idx val="1"/>
          <c:order val="1"/>
          <c:tx>
            <c:strRef>
              <c:f>'Tx cotis par versant'!$I$23</c:f>
              <c:strCache>
                <c:ptCount val="1"/>
                <c:pt idx="0">
                  <c:v>Assiette moyenne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versant'!$I$24:$I$33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5B0-9BB6-7B2F2D032A3C}"/>
            </c:ext>
          </c:extLst>
        </c:ser>
        <c:ser>
          <c:idx val="2"/>
          <c:order val="2"/>
          <c:tx>
            <c:strRef>
              <c:f>'Tx cotis par versant'!$J$23</c:f>
              <c:strCache>
                <c:ptCount val="1"/>
                <c:pt idx="0">
                  <c:v>Pourcentage de cotisants en tranche 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versant'!$J$24:$J$33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5B0-9BB6-7B2F2D032A3C}"/>
            </c:ext>
          </c:extLst>
        </c:ser>
        <c:ser>
          <c:idx val="3"/>
          <c:order val="3"/>
          <c:tx>
            <c:strRef>
              <c:f>'Tx cotis par versant'!$B$23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versant'!$B$24:$B$33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5B0-9BB6-7B2F2D032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27080"/>
        <c:axId val="769015920"/>
      </c:lineChart>
      <c:catAx>
        <c:axId val="769027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15920"/>
        <c:crosses val="autoZero"/>
        <c:auto val="1"/>
        <c:lblAlgn val="ctr"/>
        <c:lblOffset val="100"/>
        <c:noMultiLvlLbl val="0"/>
      </c:catAx>
      <c:valAx>
        <c:axId val="76901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1">
                <a:solidFill>
                  <a:sysClr val="windowText" lastClr="000000"/>
                </a:solidFill>
              </a:rPr>
              <a:t>3,2 millions de cotisants en 2024</a:t>
            </a:r>
          </a:p>
        </c:rich>
      </c:tx>
      <c:layout>
        <c:manualLayout>
          <c:xMode val="edge"/>
          <c:yMode val="edge"/>
          <c:x val="0.17286697530864198"/>
          <c:y val="0.917222222222222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192006172839506"/>
          <c:y val="3.915462962962963E-2"/>
          <c:w val="0.83149351851851849"/>
          <c:h val="0.8314935185185184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E82-43D0-BF40-2D6CF48A157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82-43D0-BF40-2D6CF48A157A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82-43D0-BF40-2D6CF48A15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E82-43D0-BF40-2D6CF48A157A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E82-43D0-BF40-2D6CF48A157A}"/>
              </c:ext>
            </c:extLst>
          </c:dPt>
          <c:dPt>
            <c:idx val="5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E82-43D0-BF40-2D6CF48A157A}"/>
              </c:ext>
            </c:extLst>
          </c:dPt>
          <c:dLbls>
            <c:dLbl>
              <c:idx val="0"/>
              <c:layout>
                <c:manualLayout>
                  <c:x val="-0.17437407407407407"/>
                  <c:y val="0.11112777777777774"/>
                </c:manualLayout>
              </c:layout>
              <c:tx>
                <c:rich>
                  <a:bodyPr/>
                  <a:lstStyle/>
                  <a:p>
                    <a:fld id="{F50302C0-F53C-4588-B935-5291B5810E40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4C14ADB0-FCD4-4FB7-9D78-77530ECD4E1F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E82-43D0-BF40-2D6CF48A157A}"/>
                </c:ext>
              </c:extLst>
            </c:dLbl>
            <c:dLbl>
              <c:idx val="1"/>
              <c:layout>
                <c:manualLayout>
                  <c:x val="-2.3556790123456791E-2"/>
                  <c:y val="-0.192526851851852"/>
                </c:manualLayout>
              </c:layout>
              <c:tx>
                <c:rich>
                  <a:bodyPr/>
                  <a:lstStyle/>
                  <a:p>
                    <a:fld id="{743CF8AE-AF4E-4A8A-93F2-2D089299C0FC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FFDB5E51-7E8A-408A-B256-976FB2C65ADF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E82-43D0-BF40-2D6CF48A157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6F735FB-7DDC-4C2F-85EC-FF84CD080ECC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B965C225-D313-42CF-A18D-80999D66BF82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7E82-43D0-BF40-2D6CF48A157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F7655C8-60DF-47B9-87EF-6B90165497A4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85A396BA-5934-44AF-9D80-418327A000FC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7E82-43D0-BF40-2D6CF48A157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741F019-BDB4-44C1-8C1E-6EC77D82E40A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B056C52C-7273-4138-BAFA-46F04CED1C18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7E82-43D0-BF40-2D6CF48A157A}"/>
                </c:ext>
              </c:extLst>
            </c:dLbl>
            <c:dLbl>
              <c:idx val="5"/>
              <c:layout>
                <c:manualLayout>
                  <c:x val="5.8924382716049384E-2"/>
                  <c:y val="5.8888271604938265E-2"/>
                </c:manualLayout>
              </c:layout>
              <c:tx>
                <c:rich>
                  <a:bodyPr/>
                  <a:lstStyle/>
                  <a:p>
                    <a:fld id="{72E58830-3733-4855-88B1-B47DAA5E13F0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87CE1D8B-B274-4C57-9CA7-1BB6D954AA78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7E82-43D0-BF40-2D6CF48A15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Distrib!$B$24:$B$29</c:f>
              <c:strCache>
                <c:ptCount val="6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  <c:pt idx="4">
                  <c:v>Autres employeurs</c:v>
                </c:pt>
                <c:pt idx="5">
                  <c:v>Elus</c:v>
                </c:pt>
              </c:strCache>
            </c:strRef>
          </c:cat>
          <c:val>
            <c:numRef>
              <c:f>Distrib!$C$24:$C$29</c:f>
              <c:numCache>
                <c:formatCode>0.0%</c:formatCode>
                <c:ptCount val="6"/>
                <c:pt idx="0">
                  <c:v>0.30608252302940686</c:v>
                </c:pt>
                <c:pt idx="1">
                  <c:v>0.36352537415760061</c:v>
                </c:pt>
                <c:pt idx="2">
                  <c:v>0.14198847058990208</c:v>
                </c:pt>
                <c:pt idx="3">
                  <c:v>6.2914346837697241E-2</c:v>
                </c:pt>
                <c:pt idx="4">
                  <c:v>6.0733756371990251E-2</c:v>
                </c:pt>
                <c:pt idx="5">
                  <c:v>6.4755529013402938E-2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E82-43D0-BF40-2D6CF48A157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Variations annuelles du taux moyen de cotisations</a:t>
            </a:r>
          </a:p>
          <a:p>
            <a:pPr>
              <a:defRPr/>
            </a:pPr>
            <a:r>
              <a:rPr lang="fr-FR"/>
              <a:t>Champ : FPT</a:t>
            </a:r>
            <a:r>
              <a:rPr lang="fr-FR" baseline="0"/>
              <a:t> (hors élus)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par versant'!$L$23</c:f>
              <c:strCache>
                <c:ptCount val="1"/>
                <c:pt idx="0">
                  <c:v>Taux moyen de cotisations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versant'!$L$24:$L$33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B3-4361-8D2B-3BFCFA0E418B}"/>
            </c:ext>
          </c:extLst>
        </c:ser>
        <c:ser>
          <c:idx val="1"/>
          <c:order val="1"/>
          <c:tx>
            <c:strRef>
              <c:f>'Tx cotis par versant'!$M$23</c:f>
              <c:strCache>
                <c:ptCount val="1"/>
                <c:pt idx="0">
                  <c:v>Assiette moyenne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versant'!$M$24:$M$33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B3-4361-8D2B-3BFCFA0E418B}"/>
            </c:ext>
          </c:extLst>
        </c:ser>
        <c:ser>
          <c:idx val="2"/>
          <c:order val="2"/>
          <c:tx>
            <c:strRef>
              <c:f>'Tx cotis par versant'!$N$23</c:f>
              <c:strCache>
                <c:ptCount val="1"/>
                <c:pt idx="0">
                  <c:v>Pourcentage de cotisants en tranche 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versant'!$N$24:$N$33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B3-4361-8D2B-3BFCFA0E418B}"/>
            </c:ext>
          </c:extLst>
        </c:ser>
        <c:ser>
          <c:idx val="3"/>
          <c:order val="3"/>
          <c:tx>
            <c:strRef>
              <c:f>'Tx cotis par versant'!$B$23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versant'!$B$24:$B$33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FB3-4361-8D2B-3BFCFA0E4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27080"/>
        <c:axId val="769015920"/>
      </c:lineChart>
      <c:catAx>
        <c:axId val="769027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15920"/>
        <c:crosses val="autoZero"/>
        <c:auto val="1"/>
        <c:lblAlgn val="ctr"/>
        <c:lblOffset val="100"/>
        <c:noMultiLvlLbl val="0"/>
      </c:catAx>
      <c:valAx>
        <c:axId val="76901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Variations annuelles du taux moyen de cotisations</a:t>
            </a:r>
          </a:p>
          <a:p>
            <a:pPr>
              <a:defRPr/>
            </a:pPr>
            <a:r>
              <a:rPr lang="fr-FR"/>
              <a:t>Champ : 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par versant'!$P$23</c:f>
              <c:strCache>
                <c:ptCount val="1"/>
                <c:pt idx="0">
                  <c:v>Taux moyen de cotisations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versant'!$P$24:$P$33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F-4A10-B990-AA21EA54CD5D}"/>
            </c:ext>
          </c:extLst>
        </c:ser>
        <c:ser>
          <c:idx val="1"/>
          <c:order val="1"/>
          <c:tx>
            <c:strRef>
              <c:f>'Tx cotis par versant'!$Q$23</c:f>
              <c:strCache>
                <c:ptCount val="1"/>
                <c:pt idx="0">
                  <c:v>Assiette moyenne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versant'!$Q$24:$Q$33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2F-4A10-B990-AA21EA54CD5D}"/>
            </c:ext>
          </c:extLst>
        </c:ser>
        <c:ser>
          <c:idx val="2"/>
          <c:order val="2"/>
          <c:tx>
            <c:strRef>
              <c:f>'Tx cotis par versant'!$R$23</c:f>
              <c:strCache>
                <c:ptCount val="1"/>
                <c:pt idx="0">
                  <c:v>Pourcentage de cotisants en tranche 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versant'!$R$24:$R$33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2F-4A10-B990-AA21EA54CD5D}"/>
            </c:ext>
          </c:extLst>
        </c:ser>
        <c:ser>
          <c:idx val="3"/>
          <c:order val="3"/>
          <c:tx>
            <c:strRef>
              <c:f>'Tx cotis par versant'!$B$23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par versant'!$A$24:$A$33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cat>
          <c:val>
            <c:numRef>
              <c:f>'Tx cotis par versant'!$B$24:$B$33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2F-4A10-B990-AA21EA54C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27080"/>
        <c:axId val="769015920"/>
      </c:lineChart>
      <c:catAx>
        <c:axId val="769027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15920"/>
        <c:crosses val="autoZero"/>
        <c:auto val="1"/>
        <c:lblAlgn val="ctr"/>
        <c:lblOffset val="100"/>
        <c:noMultiLvlLbl val="0"/>
      </c:catAx>
      <c:valAx>
        <c:axId val="76901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Assiette moyenne, par</a:t>
            </a:r>
            <a:r>
              <a:rPr lang="fr-FR" baseline="0"/>
              <a:t> an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valeur'!$B$23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valeur'!$B$24:$B$34</c:f>
              <c:numCache>
                <c:formatCode>#,##0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76-4DEF-9C38-85EA84CA02B5}"/>
            </c:ext>
          </c:extLst>
        </c:ser>
        <c:ser>
          <c:idx val="1"/>
          <c:order val="1"/>
          <c:tx>
            <c:strRef>
              <c:f>'Tx cotis valeur'!$C$23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valeur'!$C$24:$C$34</c:f>
              <c:numCache>
                <c:formatCode>#,##0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76-4DEF-9C38-85EA84CA02B5}"/>
            </c:ext>
          </c:extLst>
        </c:ser>
        <c:ser>
          <c:idx val="2"/>
          <c:order val="2"/>
          <c:tx>
            <c:strRef>
              <c:f>'Tx cotis valeur'!$D$23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valeur'!$D$24:$D$34</c:f>
              <c:numCache>
                <c:formatCode>#,##0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76-4DEF-9C38-85EA84CA02B5}"/>
            </c:ext>
          </c:extLst>
        </c:ser>
        <c:ser>
          <c:idx val="3"/>
          <c:order val="3"/>
          <c:tx>
            <c:strRef>
              <c:f>'Tx cotis valeur'!$E$23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valeur'!$E$24:$E$34</c:f>
              <c:numCache>
                <c:formatCode>#,##0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76-4DEF-9C38-85EA84CA02B5}"/>
            </c:ext>
          </c:extLst>
        </c:ser>
        <c:ser>
          <c:idx val="4"/>
          <c:order val="4"/>
          <c:tx>
            <c:strRef>
              <c:f>'Tx cotis valeur'!$B$39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'Tx cotis valeur'!$B$41:$B$51</c:f>
              <c:numCache>
                <c:formatCode>#,##0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A76-4DEF-9C38-85EA84CA0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34280"/>
        <c:axId val="769028160"/>
      </c:lineChart>
      <c:catAx>
        <c:axId val="7690342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8160"/>
        <c:crosses val="autoZero"/>
        <c:auto val="1"/>
        <c:lblAlgn val="ctr"/>
        <c:lblOffset val="100"/>
        <c:noMultiLvlLbl val="0"/>
      </c:catAx>
      <c:valAx>
        <c:axId val="76902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34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annuelle de l'assiette moyenne, par</a:t>
            </a:r>
            <a:r>
              <a:rPr lang="fr-FR" baseline="0"/>
              <a:t> an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valeur'!$F$23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valeur'!$A$25:$A$34</c:f>
              <c:numCache>
                <c:formatCode>General</c:formatCode>
                <c:ptCount val="10"/>
              </c:numCache>
            </c:numRef>
          </c:cat>
          <c:val>
            <c:numRef>
              <c:f>'Tx cotis valeur'!$F$25:$F$34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FB-4E9F-B903-55E13683612F}"/>
            </c:ext>
          </c:extLst>
        </c:ser>
        <c:ser>
          <c:idx val="1"/>
          <c:order val="1"/>
          <c:tx>
            <c:strRef>
              <c:f>'Tx cotis valeur'!$G$23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valeur'!$A$25:$A$34</c:f>
              <c:numCache>
                <c:formatCode>General</c:formatCode>
                <c:ptCount val="10"/>
              </c:numCache>
            </c:numRef>
          </c:cat>
          <c:val>
            <c:numRef>
              <c:f>'Tx cotis valeur'!$G$25:$G$34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FB-4E9F-B903-55E13683612F}"/>
            </c:ext>
          </c:extLst>
        </c:ser>
        <c:ser>
          <c:idx val="2"/>
          <c:order val="2"/>
          <c:tx>
            <c:strRef>
              <c:f>'Tx cotis valeur'!$H$23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valeur'!$A$25:$A$34</c:f>
              <c:numCache>
                <c:formatCode>General</c:formatCode>
                <c:ptCount val="10"/>
              </c:numCache>
            </c:numRef>
          </c:cat>
          <c:val>
            <c:numRef>
              <c:f>'Tx cotis valeur'!$H$25:$H$34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FB-4E9F-B903-55E13683612F}"/>
            </c:ext>
          </c:extLst>
        </c:ser>
        <c:ser>
          <c:idx val="3"/>
          <c:order val="3"/>
          <c:tx>
            <c:strRef>
              <c:f>'Tx cotis valeur'!$I$23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valeur'!$A$25:$A$34</c:f>
              <c:numCache>
                <c:formatCode>General</c:formatCode>
                <c:ptCount val="10"/>
              </c:numCache>
            </c:numRef>
          </c:cat>
          <c:val>
            <c:numRef>
              <c:f>'Tx cotis valeur'!$I$25:$I$34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FB-4E9F-B903-55E13683612F}"/>
            </c:ext>
          </c:extLst>
        </c:ser>
        <c:ser>
          <c:idx val="4"/>
          <c:order val="4"/>
          <c:tx>
            <c:strRef>
              <c:f>'Tx cotis valeur'!$B$39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'Tx cotis valeur'!$A$25:$A$34</c:f>
              <c:numCache>
                <c:formatCode>General</c:formatCode>
                <c:ptCount val="10"/>
              </c:numCache>
            </c:numRef>
          </c:cat>
          <c:val>
            <c:numRef>
              <c:f>'Tx cotis valeur'!$C$42:$C$51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FB-4E9F-B903-55E136836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034280"/>
        <c:axId val="769028160"/>
      </c:lineChart>
      <c:catAx>
        <c:axId val="7690342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28160"/>
        <c:crosses val="autoZero"/>
        <c:auto val="1"/>
        <c:lblAlgn val="ctr"/>
        <c:lblOffset val="100"/>
        <c:noMultiLvlLbl val="0"/>
      </c:catAx>
      <c:valAx>
        <c:axId val="76902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034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Assiette moyenne, en base 100, par 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'Tx cotis valeur'!$J$23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valeur'!$J$24:$J$34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21-4B6B-9FE4-0E92BF74DF77}"/>
            </c:ext>
          </c:extLst>
        </c:ser>
        <c:ser>
          <c:idx val="1"/>
          <c:order val="1"/>
          <c:tx>
            <c:strRef>
              <c:f>'Tx cotis valeur'!$K$23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valeur'!$K$24:$K$34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21-4B6B-9FE4-0E92BF74DF77}"/>
            </c:ext>
          </c:extLst>
        </c:ser>
        <c:ser>
          <c:idx val="2"/>
          <c:order val="2"/>
          <c:tx>
            <c:strRef>
              <c:f>'Tx cotis valeur'!$L$23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valeur'!$L$24:$L$34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21-4B6B-9FE4-0E92BF74DF77}"/>
            </c:ext>
          </c:extLst>
        </c:ser>
        <c:ser>
          <c:idx val="3"/>
          <c:order val="3"/>
          <c:tx>
            <c:strRef>
              <c:f>'Tx cotis valeur'!$M$23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valeur'!$M$24:$M$34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21-4B6B-9FE4-0E92BF74DF77}"/>
            </c:ext>
          </c:extLst>
        </c:ser>
        <c:ser>
          <c:idx val="4"/>
          <c:order val="4"/>
          <c:tx>
            <c:strRef>
              <c:f>'Tx cotis valeur'!$B$39</c:f>
              <c:strCache>
                <c:ptCount val="1"/>
                <c:pt idx="0">
                  <c:v>PSS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'Tx cotis valeur'!$A$24:$A$34</c:f>
              <c:numCache>
                <c:formatCode>General</c:formatCode>
                <c:ptCount val="11"/>
              </c:numCache>
            </c:numRef>
          </c:cat>
          <c:val>
            <c:numRef>
              <c:f>'Tx cotis valeur'!$D$41:$D$51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421-4B6B-9FE4-0E92BF74D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06280"/>
        <c:axId val="769107000"/>
      </c:lineChart>
      <c:catAx>
        <c:axId val="7691062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07000"/>
        <c:crosses val="autoZero"/>
        <c:auto val="1"/>
        <c:lblAlgn val="ctr"/>
        <c:lblOffset val="100"/>
        <c:noMultiLvlLbl val="0"/>
      </c:catAx>
      <c:valAx>
        <c:axId val="769107000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06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100" b="1">
                <a:solidFill>
                  <a:sysClr val="windowText" lastClr="000000"/>
                </a:solidFill>
              </a:rPr>
              <a:t>4,8</a:t>
            </a:r>
            <a:r>
              <a:rPr lang="fr-FR" sz="1100" b="1" baseline="0">
                <a:solidFill>
                  <a:sysClr val="windowText" lastClr="000000"/>
                </a:solidFill>
              </a:rPr>
              <a:t> milliards d'euros de cotisations en 2024</a:t>
            </a:r>
            <a:endParaRPr lang="fr-FR" sz="1100" b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2910925925925928"/>
          <c:y val="0.90938271604938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7386728395061726E-2"/>
          <c:y val="1.9069753086419752E-2"/>
          <c:w val="0.85281296296296294"/>
          <c:h val="0.8528129629629629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840-4C55-973E-7F67CA58EA80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40-4C55-973E-7F67CA58EA80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840-4C55-973E-7F67CA58EA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840-4C55-973E-7F67CA58EA80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840-4C55-973E-7F67CA58EA80}"/>
              </c:ext>
            </c:extLst>
          </c:dPt>
          <c:dPt>
            <c:idx val="5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840-4C55-973E-7F67CA58EA80}"/>
              </c:ext>
            </c:extLst>
          </c:dPt>
          <c:dLbls>
            <c:dLbl>
              <c:idx val="0"/>
              <c:layout>
                <c:manualLayout>
                  <c:x val="-0.16098672839506173"/>
                  <c:y val="0.14754814814814815"/>
                </c:manualLayout>
              </c:layout>
              <c:tx>
                <c:rich>
                  <a:bodyPr/>
                  <a:lstStyle/>
                  <a:p>
                    <a:fld id="{DA02453E-49A1-449E-AC58-37BE03223424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3B0305E1-B6D7-4091-B753-12B5BA0FC937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840-4C55-973E-7F67CA58EA80}"/>
                </c:ext>
              </c:extLst>
            </c:dLbl>
            <c:dLbl>
              <c:idx val="1"/>
              <c:layout>
                <c:manualLayout>
                  <c:x val="-0.13469598765432098"/>
                  <c:y val="-0.1456861111111111"/>
                </c:manualLayout>
              </c:layout>
              <c:tx>
                <c:rich>
                  <a:bodyPr/>
                  <a:lstStyle/>
                  <a:p>
                    <a:fld id="{B74BBC26-D1B1-4440-9760-1E6434D41541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07ED9ECC-E7D6-4E7C-B4D6-5227F8664501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840-4C55-973E-7F67CA58EA8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F70FA7B-0BB8-483B-8690-63019E722F94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07B07904-40AF-41F3-BA41-F8BA7F0BBA57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9840-4C55-973E-7F67CA58EA80}"/>
                </c:ext>
              </c:extLst>
            </c:dLbl>
            <c:dLbl>
              <c:idx val="3"/>
              <c:layout>
                <c:manualLayout>
                  <c:x val="0.12259135802469134"/>
                  <c:y val="-2.0114506172839577E-2"/>
                </c:manualLayout>
              </c:layout>
              <c:tx>
                <c:rich>
                  <a:bodyPr/>
                  <a:lstStyle/>
                  <a:p>
                    <a:fld id="{F65400BE-6E55-41B9-AD3E-7B321A0439C9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CD1CDF19-3EC9-4752-8895-72C6824697A9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9840-4C55-973E-7F67CA58EA8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94C0DAD-4A26-4D99-A11F-A6FA0F95BE35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30D2AE5D-65B1-4D46-A7F3-56AB44F65ECB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9840-4C55-973E-7F67CA58EA8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5185EA8-C375-4588-8EF8-48D9EAA7ADEC}" type="CATEGORYNAME">
                      <a:rPr lang="en-US" b="1"/>
                      <a:pPr/>
                      <a:t>[NOM DE CATÉGORIE]</a:t>
                    </a:fld>
                    <a:r>
                      <a:rPr lang="en-US" baseline="0"/>
                      <a:t>
</a:t>
                    </a:r>
                    <a:fld id="{2CC9507E-7BE8-46FE-BAB1-EF08541AE458}" type="VALUE">
                      <a:rPr lang="en-US" baseline="0"/>
                      <a:pPr/>
                      <a:t>[VALEUR]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9840-4C55-973E-7F67CA58E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Distrib!$B$24:$B$29</c:f>
              <c:strCache>
                <c:ptCount val="6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  <c:pt idx="4">
                  <c:v>Autres employeurs</c:v>
                </c:pt>
                <c:pt idx="5">
                  <c:v>Elus</c:v>
                </c:pt>
              </c:strCache>
            </c:strRef>
          </c:cat>
          <c:val>
            <c:numRef>
              <c:f>Distrib!$D$24:$D$29</c:f>
              <c:numCache>
                <c:formatCode>0.0%</c:formatCode>
                <c:ptCount val="6"/>
                <c:pt idx="0">
                  <c:v>0.25262763546028227</c:v>
                </c:pt>
                <c:pt idx="1">
                  <c:v>0.2596748047671793</c:v>
                </c:pt>
                <c:pt idx="2">
                  <c:v>0.12754374121184439</c:v>
                </c:pt>
                <c:pt idx="3">
                  <c:v>0.21006097620733458</c:v>
                </c:pt>
                <c:pt idx="4">
                  <c:v>0.11700835247811701</c:v>
                </c:pt>
                <c:pt idx="5">
                  <c:v>3.3084489875242457E-2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840-4C55-973E-7F67CA58EA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400" b="0" i="0" u="none" strike="noStrike" kern="1200" spc="0" baseline="0">
                <a:solidFill>
                  <a:sysClr val="windowText" lastClr="000000"/>
                </a:solidFill>
              </a:rPr>
              <a:t>Evolution des masses de cotisations (en M€)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3028014355348433E-2"/>
          <c:y val="0.21458186511216484"/>
          <c:w val="0.90394739119148571"/>
          <c:h val="0.666533257928394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Cotisations!$H$24</c:f>
              <c:strCache>
                <c:ptCount val="1"/>
                <c:pt idx="0">
                  <c:v>FPE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17-4420-9FDF-A7A7CC8469A6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17-4420-9FDF-A7A7CC8469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Cotisations!$C$26:$C$36</c:f>
              <c:numCache>
                <c:formatCode>#,##0</c:formatCode>
                <c:ptCount val="11"/>
                <c:pt idx="0">
                  <c:v>576.76086199999997</c:v>
                </c:pt>
                <c:pt idx="1">
                  <c:v>594.83133899999996</c:v>
                </c:pt>
                <c:pt idx="2">
                  <c:v>638.319615</c:v>
                </c:pt>
                <c:pt idx="3">
                  <c:v>694.05061699999999</c:v>
                </c:pt>
                <c:pt idx="4">
                  <c:v>736.33283800000004</c:v>
                </c:pt>
                <c:pt idx="5">
                  <c:v>767.53750200000002</c:v>
                </c:pt>
                <c:pt idx="6">
                  <c:v>799.42570699999999</c:v>
                </c:pt>
                <c:pt idx="7">
                  <c:v>878.62264600000003</c:v>
                </c:pt>
                <c:pt idx="8">
                  <c:v>972.46914200000003</c:v>
                </c:pt>
                <c:pt idx="9">
                  <c:v>1112.2735319999999</c:v>
                </c:pt>
                <c:pt idx="10">
                  <c:v>1209.3378640000001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17-4420-9FDF-A7A7CC8469A6}"/>
            </c:ext>
          </c:extLst>
        </c:ser>
        <c:ser>
          <c:idx val="1"/>
          <c:order val="1"/>
          <c:tx>
            <c:strRef>
              <c:f>Cotisations!$I$24</c:f>
              <c:strCache>
                <c:ptCount val="1"/>
                <c:pt idx="0">
                  <c:v>FPT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17-4420-9FDF-A7A7CC8469A6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17-4420-9FDF-A7A7CC8469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Cotisations!$D$26:$D$36</c:f>
              <c:numCache>
                <c:formatCode>#,##0</c:formatCode>
                <c:ptCount val="11"/>
                <c:pt idx="0">
                  <c:v>735.070019</c:v>
                </c:pt>
                <c:pt idx="1">
                  <c:v>775.24231699999996</c:v>
                </c:pt>
                <c:pt idx="2">
                  <c:v>798.35163499999999</c:v>
                </c:pt>
                <c:pt idx="3">
                  <c:v>842.46719800000005</c:v>
                </c:pt>
                <c:pt idx="4">
                  <c:v>840.12902099999997</c:v>
                </c:pt>
                <c:pt idx="5">
                  <c:v>865.67762400000004</c:v>
                </c:pt>
                <c:pt idx="6">
                  <c:v>875.81049099999996</c:v>
                </c:pt>
                <c:pt idx="7">
                  <c:v>961.29146600000001</c:v>
                </c:pt>
                <c:pt idx="8">
                  <c:v>1072.9590820000001</c:v>
                </c:pt>
                <c:pt idx="9">
                  <c:v>1160.2821019999999</c:v>
                </c:pt>
                <c:pt idx="10">
                  <c:v>1242.8847969999999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17-4420-9FDF-A7A7CC8469A6}"/>
            </c:ext>
          </c:extLst>
        </c:ser>
        <c:ser>
          <c:idx val="2"/>
          <c:order val="2"/>
          <c:tx>
            <c:strRef>
              <c:f>Cotisations!$J$24</c:f>
              <c:strCache>
                <c:ptCount val="1"/>
                <c:pt idx="0">
                  <c:v>FPH (hors PH)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17-4420-9FDF-A7A7CC8469A6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17-4420-9FDF-A7A7CC8469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Cotisations!$E$26:$E$36</c:f>
              <c:numCache>
                <c:formatCode>#,##0</c:formatCode>
                <c:ptCount val="11"/>
                <c:pt idx="0">
                  <c:v>305.68510199999997</c:v>
                </c:pt>
                <c:pt idx="1">
                  <c:v>340.81437</c:v>
                </c:pt>
                <c:pt idx="2">
                  <c:v>361.60263900000001</c:v>
                </c:pt>
                <c:pt idx="3">
                  <c:v>388.19655699999998</c:v>
                </c:pt>
                <c:pt idx="4">
                  <c:v>406.093344</c:v>
                </c:pt>
                <c:pt idx="5">
                  <c:v>414.00812400000001</c:v>
                </c:pt>
                <c:pt idx="6">
                  <c:v>458.03960000000001</c:v>
                </c:pt>
                <c:pt idx="7">
                  <c:v>540.31372399999998</c:v>
                </c:pt>
                <c:pt idx="8">
                  <c:v>565.83949500000006</c:v>
                </c:pt>
                <c:pt idx="9">
                  <c:v>592.62469399999998</c:v>
                </c:pt>
                <c:pt idx="10">
                  <c:v>610.42726900000002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17-4420-9FDF-A7A7CC8469A6}"/>
            </c:ext>
          </c:extLst>
        </c:ser>
        <c:ser>
          <c:idx val="3"/>
          <c:order val="3"/>
          <c:tx>
            <c:strRef>
              <c:f>Cotisations!$K$24</c:f>
              <c:strCache>
                <c:ptCount val="1"/>
                <c:pt idx="0">
                  <c:v>PH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17-4420-9FDF-A7A7CC8469A6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17-4420-9FDF-A7A7CC8469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Cotisations!$F$26:$F$36</c:f>
              <c:numCache>
                <c:formatCode>#,##0</c:formatCode>
                <c:ptCount val="11"/>
                <c:pt idx="0">
                  <c:v>628.436193</c:v>
                </c:pt>
                <c:pt idx="1">
                  <c:v>665.11905400000001</c:v>
                </c:pt>
                <c:pt idx="2">
                  <c:v>707.12080000000003</c:v>
                </c:pt>
                <c:pt idx="3">
                  <c:v>741.38199599999996</c:v>
                </c:pt>
                <c:pt idx="4">
                  <c:v>763.10566100000005</c:v>
                </c:pt>
                <c:pt idx="5">
                  <c:v>786.91935799999999</c:v>
                </c:pt>
                <c:pt idx="6">
                  <c:v>831.59647500000005</c:v>
                </c:pt>
                <c:pt idx="7">
                  <c:v>906.02327300000002</c:v>
                </c:pt>
                <c:pt idx="8">
                  <c:v>977.90952100000004</c:v>
                </c:pt>
                <c:pt idx="9">
                  <c:v>987.52848800000004</c:v>
                </c:pt>
                <c:pt idx="10">
                  <c:v>1005.3591709999999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17-4420-9FDF-A7A7CC846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768722432"/>
        <c:axId val="768715592"/>
      </c:barChart>
      <c:catAx>
        <c:axId val="76872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8715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871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872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462181238334218"/>
          <c:y val="0.11896793602554064"/>
          <c:w val="0.73254848638425696"/>
          <c:h val="6.6079747464205044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>
                <a:solidFill>
                  <a:sysClr val="windowText" lastClr="000000"/>
                </a:solidFill>
              </a:rPr>
              <a:t>Taux d'évolution annuelle des masses de cotisations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7036979166666663E-2"/>
          <c:y val="0.2237787037037037"/>
          <c:w val="0.90870954861111108"/>
          <c:h val="0.75319228395061733"/>
        </c:manualLayout>
      </c:layout>
      <c:lineChart>
        <c:grouping val="standard"/>
        <c:varyColors val="0"/>
        <c:ser>
          <c:idx val="0"/>
          <c:order val="0"/>
          <c:tx>
            <c:strRef>
              <c:f>Cotisations!$H$24</c:f>
              <c:strCache>
                <c:ptCount val="1"/>
                <c:pt idx="0">
                  <c:v>FPE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Cotisations!$H$26:$H$36</c:f>
              <c:numCache>
                <c:formatCode>0.0%</c:formatCode>
                <c:ptCount val="11"/>
                <c:pt idx="0">
                  <c:v>5.9872091587042542E-2</c:v>
                </c:pt>
                <c:pt idx="1">
                  <c:v>3.1330969541411013E-2</c:v>
                </c:pt>
                <c:pt idx="2">
                  <c:v>7.3110263613733517E-2</c:v>
                </c:pt>
                <c:pt idx="3">
                  <c:v>8.7308929085627485E-2</c:v>
                </c:pt>
                <c:pt idx="4">
                  <c:v>6.0920947210972631E-2</c:v>
                </c:pt>
                <c:pt idx="5">
                  <c:v>4.2378476674701737E-2</c:v>
                </c:pt>
                <c:pt idx="6">
                  <c:v>4.1546119788163693E-2</c:v>
                </c:pt>
                <c:pt idx="7">
                  <c:v>9.9067290814554676E-2</c:v>
                </c:pt>
                <c:pt idx="8">
                  <c:v>0.10681092324132968</c:v>
                </c:pt>
                <c:pt idx="9">
                  <c:v>0.1437622891688628</c:v>
                </c:pt>
                <c:pt idx="10">
                  <c:v>8.7266602330693832E-2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3E-4DAA-AE4E-8C189E17A705}"/>
            </c:ext>
          </c:extLst>
        </c:ser>
        <c:ser>
          <c:idx val="1"/>
          <c:order val="1"/>
          <c:tx>
            <c:strRef>
              <c:f>Cotisations!$I$24</c:f>
              <c:strCache>
                <c:ptCount val="1"/>
                <c:pt idx="0">
                  <c:v>FPT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Cotisations!$I$26:$I$36</c:f>
              <c:numCache>
                <c:formatCode>0.0%</c:formatCode>
                <c:ptCount val="11"/>
                <c:pt idx="0">
                  <c:v>6.4602993576294843E-2</c:v>
                </c:pt>
                <c:pt idx="1">
                  <c:v>5.465098148697578E-2</c:v>
                </c:pt>
                <c:pt idx="2">
                  <c:v>2.9809154496915902E-2</c:v>
                </c:pt>
                <c:pt idx="3">
                  <c:v>5.5258311082434286E-2</c:v>
                </c:pt>
                <c:pt idx="4">
                  <c:v>-2.775392330467974E-3</c:v>
                </c:pt>
                <c:pt idx="5">
                  <c:v>3.0410332652941463E-2</c:v>
                </c:pt>
                <c:pt idx="6">
                  <c:v>1.1705127542952276E-2</c:v>
                </c:pt>
                <c:pt idx="7">
                  <c:v>9.7602136396422789E-2</c:v>
                </c:pt>
                <c:pt idx="8">
                  <c:v>0.11616416035050925</c:v>
                </c:pt>
                <c:pt idx="9">
                  <c:v>8.1385228444340374E-2</c:v>
                </c:pt>
                <c:pt idx="10">
                  <c:v>7.1191906569631813E-2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3E-4DAA-AE4E-8C189E17A705}"/>
            </c:ext>
          </c:extLst>
        </c:ser>
        <c:ser>
          <c:idx val="2"/>
          <c:order val="2"/>
          <c:tx>
            <c:strRef>
              <c:f>Cotisations!$J$24</c:f>
              <c:strCache>
                <c:ptCount val="1"/>
                <c:pt idx="0">
                  <c:v>FPH (hors PH)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Cotisations!$J$26:$J$36</c:f>
              <c:numCache>
                <c:formatCode>0.0%</c:formatCode>
                <c:ptCount val="11"/>
                <c:pt idx="0">
                  <c:v>8.672684921699747E-2</c:v>
                </c:pt>
                <c:pt idx="1">
                  <c:v>0.11491979088990734</c:v>
                </c:pt>
                <c:pt idx="2">
                  <c:v>6.0995869980482453E-2</c:v>
                </c:pt>
                <c:pt idx="3">
                  <c:v>7.3544590475181693E-2</c:v>
                </c:pt>
                <c:pt idx="4">
                  <c:v>4.6102384674163943E-2</c:v>
                </c:pt>
                <c:pt idx="5">
                  <c:v>1.9490051036147982E-2</c:v>
                </c:pt>
                <c:pt idx="6">
                  <c:v>0.10635413521498926</c:v>
                </c:pt>
                <c:pt idx="7">
                  <c:v>0.17962229466622537</c:v>
                </c:pt>
                <c:pt idx="8">
                  <c:v>4.724249980368822E-2</c:v>
                </c:pt>
                <c:pt idx="9">
                  <c:v>4.7337096891760577E-2</c:v>
                </c:pt>
                <c:pt idx="10">
                  <c:v>3.004021800009582E-2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3E-4DAA-AE4E-8C189E17A705}"/>
            </c:ext>
          </c:extLst>
        </c:ser>
        <c:ser>
          <c:idx val="3"/>
          <c:order val="3"/>
          <c:tx>
            <c:strRef>
              <c:f>Cotisations!$K$24</c:f>
              <c:strCache>
                <c:ptCount val="1"/>
                <c:pt idx="0">
                  <c:v>PH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Cotisations!$A$26:$A$36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Cotisations!$K$26:$K$36</c:f>
              <c:numCache>
                <c:formatCode>0.0%</c:formatCode>
                <c:ptCount val="11"/>
                <c:pt idx="0">
                  <c:v>7.6121662595916684E-2</c:v>
                </c:pt>
                <c:pt idx="1">
                  <c:v>5.8371655561219482E-2</c:v>
                </c:pt>
                <c:pt idx="2">
                  <c:v>6.314921478704183E-2</c:v>
                </c:pt>
                <c:pt idx="3">
                  <c:v>4.8451687462736093E-2</c:v>
                </c:pt>
                <c:pt idx="4">
                  <c:v>2.9301581529098897E-2</c:v>
                </c:pt>
                <c:pt idx="5">
                  <c:v>3.1206290579463891E-2</c:v>
                </c:pt>
                <c:pt idx="6">
                  <c:v>5.6774708292282261E-2</c:v>
                </c:pt>
                <c:pt idx="7">
                  <c:v>8.9498693461874002E-2</c:v>
                </c:pt>
                <c:pt idx="8">
                  <c:v>7.9342606467460941E-2</c:v>
                </c:pt>
                <c:pt idx="9">
                  <c:v>9.8362545751304875E-3</c:v>
                </c:pt>
                <c:pt idx="10">
                  <c:v>1.8055866961480316E-2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3E-4DAA-AE4E-8C189E17A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787812499999999"/>
          <c:y val="0.11854506172839506"/>
          <c:w val="0.59101458333333334"/>
          <c:h val="6.61462962962963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Décomposition</a:t>
            </a:r>
            <a:r>
              <a:rPr lang="fr-FR" baseline="0"/>
              <a:t> de l'évolution moyenne annuelle des cotisations, entre 2014 et 2024, par facteur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548539387122065"/>
          <c:y val="0.21237222222222221"/>
          <c:w val="0.6060740702866686"/>
          <c:h val="0.69669629629629626"/>
        </c:manualLayout>
      </c:layout>
      <c:barChart>
        <c:barDir val="bar"/>
        <c:grouping val="stacked"/>
        <c:varyColors val="0"/>
        <c:ser>
          <c:idx val="1"/>
          <c:order val="0"/>
          <c:tx>
            <c:v>Effectifs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8194444444444249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92-4D6E-BB5D-641117DF07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'Décompo évol cotis'!$F$23:$I$23</c:f>
              <c:strCache>
                <c:ptCount val="4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</c:strCache>
            </c:strRef>
          </c:cat>
          <c:val>
            <c:numRef>
              <c:f>'Décompo évol cotis'!$F$26:$I$26</c:f>
              <c:numCache>
                <c:formatCode>0.0%</c:formatCode>
                <c:ptCount val="4"/>
                <c:pt idx="0">
                  <c:v>2.4552252317675993E-2</c:v>
                </c:pt>
                <c:pt idx="1">
                  <c:v>3.3658762402342113E-3</c:v>
                </c:pt>
                <c:pt idx="2">
                  <c:v>2.2281241674956709E-2</c:v>
                </c:pt>
                <c:pt idx="3">
                  <c:v>2.1979937817481199E-2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92-4D6E-BB5D-641117DF07A9}"/>
            </c:ext>
          </c:extLst>
        </c:ser>
        <c:ser>
          <c:idx val="2"/>
          <c:order val="1"/>
          <c:tx>
            <c:v>Assiette moyenne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'Décompo évol cotis'!$F$23:$I$23</c:f>
              <c:strCache>
                <c:ptCount val="4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</c:strCache>
            </c:strRef>
          </c:cat>
          <c:val>
            <c:numRef>
              <c:f>'Décompo évol cotis'!$F$27:$I$27</c:f>
              <c:numCache>
                <c:formatCode>0.0%</c:formatCode>
                <c:ptCount val="4"/>
                <c:pt idx="0">
                  <c:v>4.3532688038522949E-2</c:v>
                </c:pt>
                <c:pt idx="1">
                  <c:v>4.0027826832410796E-2</c:v>
                </c:pt>
                <c:pt idx="2">
                  <c:v>3.7716049262120466E-2</c:v>
                </c:pt>
                <c:pt idx="3">
                  <c:v>1.9682500967439287E-2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92-4D6E-BB5D-641117DF07A9}"/>
            </c:ext>
          </c:extLst>
        </c:ser>
        <c:ser>
          <c:idx val="3"/>
          <c:order val="2"/>
          <c:tx>
            <c:v>Taux de cotisation moyen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'Décompo évol cotis'!$F$23:$I$23</c:f>
              <c:strCache>
                <c:ptCount val="4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</c:strCache>
            </c:strRef>
          </c:cat>
          <c:val>
            <c:numRef>
              <c:f>'Décompo évol cotis'!$F$28:$I$28</c:f>
              <c:numCache>
                <c:formatCode>0.0%</c:formatCode>
                <c:ptCount val="4"/>
                <c:pt idx="0">
                  <c:v>7.198403824120847E-3</c:v>
                </c:pt>
                <c:pt idx="1">
                  <c:v>9.9640778209459935E-3</c:v>
                </c:pt>
                <c:pt idx="2">
                  <c:v>1.0152713540952485E-2</c:v>
                </c:pt>
                <c:pt idx="3">
                  <c:v>5.7699810534126428E-3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92-4D6E-BB5D-641117DF07A9}"/>
            </c:ext>
          </c:extLst>
        </c:ser>
        <c:ser>
          <c:idx val="0"/>
          <c:order val="3"/>
          <c:tx>
            <c:v>       Cotisations totales</c:v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1B3F1D7-618A-4548-8A95-28840B3D5714}" type="CELLRANGE">
                      <a:rPr lang="en-US"/>
                      <a:pPr/>
                      <a:t>[PLAGECELL]</a:t>
                    </a:fld>
                    <a:endParaRPr lang="fr-FR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0392-4D6E-BB5D-641117DF07A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2332051-A5D1-4591-9E01-24384877B55A}" type="CELLRANGE">
                      <a:rPr lang="fr-FR"/>
                      <a:pPr/>
                      <a:t>[PLAGECELL]</a:t>
                    </a:fld>
                    <a:endParaRPr lang="fr-FR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392-4D6E-BB5D-641117DF07A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B44B503-71F7-414E-9974-6C61BB4E8CB7}" type="CELLRANGE">
                      <a:rPr lang="fr-FR"/>
                      <a:pPr/>
                      <a:t>[PLAGECELL]</a:t>
                    </a:fld>
                    <a:endParaRPr lang="fr-FR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392-4D6E-BB5D-641117DF07A9}"/>
                </c:ext>
              </c:extLst>
            </c:dLbl>
            <c:dLbl>
              <c:idx val="3"/>
              <c:layout>
                <c:manualLayout>
                  <c:x val="4.6302083333333334E-2"/>
                  <c:y val="0"/>
                </c:manualLayout>
              </c:layout>
              <c:tx>
                <c:rich>
                  <a:bodyPr/>
                  <a:lstStyle/>
                  <a:p>
                    <a:fld id="{F920D6E1-0A98-4DEA-8B15-4826FE55B295}" type="CELLRANGE">
                      <a:rPr lang="en-US"/>
                      <a:pPr/>
                      <a:t>[PLAGECELL]</a:t>
                    </a:fld>
                    <a:endParaRPr lang="fr-FR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0392-4D6E-BB5D-641117DF07A9}"/>
                </c:ext>
              </c:extLst>
            </c:dLbl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'Décompo évol cotis'!$F$23:$I$23</c:f>
              <c:strCache>
                <c:ptCount val="4"/>
                <c:pt idx="0">
                  <c:v>FPE</c:v>
                </c:pt>
                <c:pt idx="1">
                  <c:v>FPT</c:v>
                </c:pt>
                <c:pt idx="2">
                  <c:v>FPH
(hors PH)</c:v>
                </c:pt>
                <c:pt idx="3">
                  <c:v>PH</c:v>
                </c:pt>
              </c:strCache>
            </c:strRef>
          </c:cat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'Décompo évol cotis'!$F$25:$I$25</c15:f>
                <c15:dlblRangeCache>
                  <c:ptCount val="4"/>
                  <c:pt idx="0">
                    <c:v>7,5%</c:v>
                  </c:pt>
                  <c:pt idx="1">
                    <c:v>5,3%</c:v>
                  </c:pt>
                  <c:pt idx="2">
                    <c:v>7,0%</c:v>
                  </c:pt>
                  <c:pt idx="3">
                    <c:v>4,7%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0392-4D6E-BB5D-641117DF07A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1"/>
        <c:overlap val="100"/>
        <c:axId val="945389824"/>
        <c:axId val="945390904"/>
      </c:barChart>
      <c:catAx>
        <c:axId val="945389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5390904"/>
        <c:crosses val="autoZero"/>
        <c:auto val="1"/>
        <c:lblAlgn val="ctr"/>
        <c:lblOffset val="100"/>
        <c:noMultiLvlLbl val="0"/>
      </c:catAx>
      <c:valAx>
        <c:axId val="945390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5389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</c:legendEntry>
      <c:layout>
        <c:manualLayout>
          <c:xMode val="edge"/>
          <c:yMode val="edge"/>
          <c:x val="0.74476076388888868"/>
          <c:y val="0.19755092592592594"/>
          <c:w val="0.23758018884003135"/>
          <c:h val="0.26458518518518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>
                <a:solidFill>
                  <a:sysClr val="windowText" lastClr="000000"/>
                </a:solidFill>
              </a:rPr>
              <a:t>Evolution du nombre</a:t>
            </a:r>
            <a:r>
              <a:rPr lang="fr-FR" baseline="0">
                <a:solidFill>
                  <a:sysClr val="windowText" lastClr="000000"/>
                </a:solidFill>
              </a:rPr>
              <a:t> de cotisants</a:t>
            </a:r>
            <a:r>
              <a:rPr lang="fr-FR">
                <a:solidFill>
                  <a:sysClr val="windowText" lastClr="000000"/>
                </a:solidFill>
              </a:rPr>
              <a:t> en base 100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290277777777778E-2"/>
          <c:y val="0.20369043209876544"/>
          <c:w val="0.91284374999999995"/>
          <c:h val="0.70537808641975308"/>
        </c:manualLayout>
      </c:layout>
      <c:lineChart>
        <c:grouping val="standard"/>
        <c:varyColors val="0"/>
        <c:ser>
          <c:idx val="0"/>
          <c:order val="0"/>
          <c:tx>
            <c:strRef>
              <c:f>'Nb cotisants'!$H$24</c:f>
              <c:strCache>
                <c:ptCount val="1"/>
                <c:pt idx="0">
                  <c:v>FPE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0"/>
                  <c:y val="-3.1358024691358059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3E-4000-9475-DD97C50AD0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'Nb cotisants'!$A$26:$A$36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'Nb cotisants'!$H$26:$H$36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97.800753133352828</c:v>
                </c:pt>
                <c:pt idx="2">
                  <c:v>100.46044767313602</c:v>
                </c:pt>
                <c:pt idx="3">
                  <c:v>105.01516014344421</c:v>
                </c:pt>
                <c:pt idx="4">
                  <c:v>107.21633088616296</c:v>
                </c:pt>
                <c:pt idx="5">
                  <c:v>108.03859551916437</c:v>
                </c:pt>
                <c:pt idx="6">
                  <c:v>103.4977349565717</c:v>
                </c:pt>
                <c:pt idx="7">
                  <c:v>111.66446062210457</c:v>
                </c:pt>
                <c:pt idx="8">
                  <c:v>119.86030094552096</c:v>
                </c:pt>
                <c:pt idx="9">
                  <c:v>124.78093464464726</c:v>
                </c:pt>
                <c:pt idx="10">
                  <c:v>127.45037682319322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E-4000-9475-DD97C50AD011}"/>
            </c:ext>
          </c:extLst>
        </c:ser>
        <c:ser>
          <c:idx val="1"/>
          <c:order val="1"/>
          <c:tx>
            <c:strRef>
              <c:f>'Nb cotisants'!$I$24</c:f>
              <c:strCache>
                <c:ptCount val="1"/>
                <c:pt idx="0">
                  <c:v>FPT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4.409722222222222E-3"/>
                  <c:y val="-3.5930654884856425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C3E-4000-9475-DD97C50AD0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'Nb cotisants'!$A$26:$A$36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'Nb cotisants'!$I$26:$I$36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97.786953510594458</c:v>
                </c:pt>
                <c:pt idx="2">
                  <c:v>97.23789986762398</c:v>
                </c:pt>
                <c:pt idx="3">
                  <c:v>97.09500390114755</c:v>
                </c:pt>
                <c:pt idx="4">
                  <c:v>95.212546791854052</c:v>
                </c:pt>
                <c:pt idx="5">
                  <c:v>95.602310882010016</c:v>
                </c:pt>
                <c:pt idx="6">
                  <c:v>91.956973410830287</c:v>
                </c:pt>
                <c:pt idx="7">
                  <c:v>98.168739973174127</c:v>
                </c:pt>
                <c:pt idx="8">
                  <c:v>102.08286212730891</c:v>
                </c:pt>
                <c:pt idx="9">
                  <c:v>101.71668025493342</c:v>
                </c:pt>
                <c:pt idx="10">
                  <c:v>103.41731758847715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3E-4000-9475-DD97C50AD011}"/>
            </c:ext>
          </c:extLst>
        </c:ser>
        <c:ser>
          <c:idx val="2"/>
          <c:order val="2"/>
          <c:tx>
            <c:strRef>
              <c:f>'Nb cotisants'!$J$24</c:f>
              <c:strCache>
                <c:ptCount val="1"/>
                <c:pt idx="0">
                  <c:v>FPH (hors PH)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3E-4000-9475-DD97C50AD011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'Nb cotisants'!$A$26:$A$36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'Nb cotisants'!$J$26:$J$36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102.00937074041856</c:v>
                </c:pt>
                <c:pt idx="2">
                  <c:v>104.03554269269229</c:v>
                </c:pt>
                <c:pt idx="3">
                  <c:v>105.60916587402885</c:v>
                </c:pt>
                <c:pt idx="4">
                  <c:v>108.21850247004913</c:v>
                </c:pt>
                <c:pt idx="5">
                  <c:v>110.74220708306574</c:v>
                </c:pt>
                <c:pt idx="6">
                  <c:v>120.88065448849794</c:v>
                </c:pt>
                <c:pt idx="7">
                  <c:v>126.14620848136013</c:v>
                </c:pt>
                <c:pt idx="8">
                  <c:v>126.13618195170464</c:v>
                </c:pt>
                <c:pt idx="9">
                  <c:v>124.47394592719655</c:v>
                </c:pt>
                <c:pt idx="10">
                  <c:v>124.6533395118435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C3E-4000-9475-DD97C50AD011}"/>
            </c:ext>
          </c:extLst>
        </c:ser>
        <c:ser>
          <c:idx val="3"/>
          <c:order val="3"/>
          <c:tx>
            <c:strRef>
              <c:f>'Nb cotisants'!$K$24</c:f>
              <c:strCache>
                <c:ptCount val="1"/>
                <c:pt idx="0">
                  <c:v>PH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4.409722222222222E-3"/>
                  <c:y val="5.0956790123456788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C3E-4000-9475-DD97C50AD0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'Nb cotisants'!$A$26:$A$36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'Nb cotisants'!$K$26:$K$36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100.57511837092396</c:v>
                </c:pt>
                <c:pt idx="2">
                  <c:v>103.35516145915747</c:v>
                </c:pt>
                <c:pt idx="3">
                  <c:v>105.977579512397</c:v>
                </c:pt>
                <c:pt idx="4">
                  <c:v>107.51914018282069</c:v>
                </c:pt>
                <c:pt idx="5">
                  <c:v>110.49697530338254</c:v>
                </c:pt>
                <c:pt idx="6">
                  <c:v>113.25024039339314</c:v>
                </c:pt>
                <c:pt idx="7">
                  <c:v>114.0334968414134</c:v>
                </c:pt>
                <c:pt idx="8">
                  <c:v>116.81719147485911</c:v>
                </c:pt>
                <c:pt idx="9">
                  <c:v>121.28911717808586</c:v>
                </c:pt>
                <c:pt idx="10">
                  <c:v>124.28642720644619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C3E-4000-9475-DD97C50AD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>
                <a:solidFill>
                  <a:sysClr val="windowText" lastClr="000000"/>
                </a:solidFill>
              </a:rPr>
              <a:t>Evolution de l'assiette de cotisation moyenne en base 100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290277777777778E-2"/>
          <c:y val="0.18052469135802468"/>
          <c:w val="0.91284374999999995"/>
          <c:h val="0.72854382716049382"/>
        </c:manualLayout>
      </c:layout>
      <c:lineChart>
        <c:grouping val="standard"/>
        <c:varyColors val="0"/>
        <c:ser>
          <c:idx val="0"/>
          <c:order val="0"/>
          <c:tx>
            <c:strRef>
              <c:f>'Assiette moy'!$H$24</c:f>
              <c:strCache>
                <c:ptCount val="1"/>
                <c:pt idx="0">
                  <c:v>FPE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0"/>
                  <c:y val="-2.7438271604938273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7B-4906-8BE2-D2E4731989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'Assiette moy'!$A$26:$A$36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'Assiette moy'!$H$26:$H$36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101.4289799528582</c:v>
                </c:pt>
                <c:pt idx="2">
                  <c:v>102.95249052556174</c:v>
                </c:pt>
                <c:pt idx="3">
                  <c:v>104.64349605584052</c:v>
                </c:pt>
                <c:pt idx="4">
                  <c:v>109.11161168531468</c:v>
                </c:pt>
                <c:pt idx="5">
                  <c:v>113.3215969689398</c:v>
                </c:pt>
                <c:pt idx="6">
                  <c:v>123.10033831511282</c:v>
                </c:pt>
                <c:pt idx="7">
                  <c:v>125.15094022339628</c:v>
                </c:pt>
                <c:pt idx="8">
                  <c:v>128.61551119214036</c:v>
                </c:pt>
                <c:pt idx="9">
                  <c:v>142.67691714272414</c:v>
                </c:pt>
                <c:pt idx="10">
                  <c:v>153.13010358465809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7B-4906-8BE2-D2E4731989FD}"/>
            </c:ext>
          </c:extLst>
        </c:ser>
        <c:ser>
          <c:idx val="1"/>
          <c:order val="1"/>
          <c:tx>
            <c:strRef>
              <c:f>'Assiette moy'!$I$24</c:f>
              <c:strCache>
                <c:ptCount val="1"/>
                <c:pt idx="0">
                  <c:v>FPT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7B-4906-8BE2-D2E4731989FD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'Assiette moy'!$A$26:$A$36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'Assiette moy'!$I$26:$I$36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103.92959508182378</c:v>
                </c:pt>
                <c:pt idx="2">
                  <c:v>104.58708635483222</c:v>
                </c:pt>
                <c:pt idx="3">
                  <c:v>107.35648028572707</c:v>
                </c:pt>
                <c:pt idx="4">
                  <c:v>108.98583964773051</c:v>
                </c:pt>
                <c:pt idx="5">
                  <c:v>111.58588452282331</c:v>
                </c:pt>
                <c:pt idx="6">
                  <c:v>117.25180452710987</c:v>
                </c:pt>
                <c:pt idx="7">
                  <c:v>120.40576586336621</c:v>
                </c:pt>
                <c:pt idx="8">
                  <c:v>128.49011638639965</c:v>
                </c:pt>
                <c:pt idx="9">
                  <c:v>139.80702244968609</c:v>
                </c:pt>
                <c:pt idx="10">
                  <c:v>148.06403952022163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7B-4906-8BE2-D2E4731989FD}"/>
            </c:ext>
          </c:extLst>
        </c:ser>
        <c:ser>
          <c:idx val="2"/>
          <c:order val="2"/>
          <c:tx>
            <c:strRef>
              <c:f>'Assiette moy'!$J$24</c:f>
              <c:strCache>
                <c:ptCount val="1"/>
                <c:pt idx="0">
                  <c:v>FPH (hors PH)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0"/>
                  <c:y val="2.74382716049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7B-4906-8BE2-D2E4731989FD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'Assiette moy'!$A$26:$A$36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'Assiette moy'!$J$26:$J$36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103.50034168455298</c:v>
                </c:pt>
                <c:pt idx="2">
                  <c:v>104.66343269455967</c:v>
                </c:pt>
                <c:pt idx="3">
                  <c:v>107.93726799939684</c:v>
                </c:pt>
                <c:pt idx="4">
                  <c:v>109.91133847303901</c:v>
                </c:pt>
                <c:pt idx="5">
                  <c:v>110.71710443997421</c:v>
                </c:pt>
                <c:pt idx="6">
                  <c:v>112.0862488811034</c:v>
                </c:pt>
                <c:pt idx="7">
                  <c:v>125.69684398972059</c:v>
                </c:pt>
                <c:pt idx="8">
                  <c:v>131.11495038355295</c:v>
                </c:pt>
                <c:pt idx="9">
                  <c:v>139.97220003144139</c:v>
                </c:pt>
                <c:pt idx="10">
                  <c:v>144.80559271842947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7B-4906-8BE2-D2E4731989FD}"/>
            </c:ext>
          </c:extLst>
        </c:ser>
        <c:ser>
          <c:idx val="3"/>
          <c:order val="3"/>
          <c:tx>
            <c:strRef>
              <c:f>'Assiette moy'!$K$24</c:f>
              <c:strCache>
                <c:ptCount val="1"/>
                <c:pt idx="0">
                  <c:v>PH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7B-4906-8BE2-D2E4731989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'Assiette moy'!$A$26:$A$36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'Assiette moy'!$K$26:$K$36</c:f>
              <c:numCache>
                <c:formatCode>0.0</c:formatCode>
                <c:ptCount val="11"/>
                <c:pt idx="0" formatCode="General">
                  <c:v>100</c:v>
                </c:pt>
                <c:pt idx="1">
                  <c:v>101.84339579571979</c:v>
                </c:pt>
                <c:pt idx="2">
                  <c:v>102.9606217302634</c:v>
                </c:pt>
                <c:pt idx="3">
                  <c:v>103.30662401654811</c:v>
                </c:pt>
                <c:pt idx="4">
                  <c:v>104.6951925329497</c:v>
                </c:pt>
                <c:pt idx="5">
                  <c:v>105.62728399753672</c:v>
                </c:pt>
                <c:pt idx="6">
                  <c:v>108.38756335501334</c:v>
                </c:pt>
                <c:pt idx="7">
                  <c:v>114.88418747054781</c:v>
                </c:pt>
                <c:pt idx="8">
                  <c:v>118.65772709943299</c:v>
                </c:pt>
                <c:pt idx="9">
                  <c:v>117.94172583600721</c:v>
                </c:pt>
                <c:pt idx="10">
                  <c:v>121.52053231859327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7B-4906-8BE2-D2E473198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111320"/>
        <c:axId val="769111680"/>
      </c:lineChart>
      <c:catAx>
        <c:axId val="769111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680"/>
        <c:crosses val="autoZero"/>
        <c:auto val="1"/>
        <c:lblAlgn val="ctr"/>
        <c:lblOffset val="100"/>
        <c:noMultiLvlLbl val="0"/>
      </c:catAx>
      <c:valAx>
        <c:axId val="769111680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911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817430555555555"/>
          <c:y val="0.20845246913580251"/>
          <c:w val="0.49719288194444444"/>
          <c:h val="8.57450617283950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>
                <a:solidFill>
                  <a:sysClr val="windowText" lastClr="000000"/>
                </a:solidFill>
              </a:rPr>
              <a:t>Taux moyen de cotisation</a:t>
            </a:r>
            <a:r>
              <a:rPr lang="fr-FR" baseline="0">
                <a:solidFill>
                  <a:sysClr val="windowText" lastClr="000000"/>
                </a:solidFill>
              </a:rPr>
              <a:t> (en pourcentage du revenu total)</a:t>
            </a:r>
          </a:p>
        </c:rich>
      </c:tx>
      <c:layout>
        <c:manualLayout>
          <c:xMode val="edge"/>
          <c:yMode val="edge"/>
          <c:x val="0.13050937500000001"/>
          <c:y val="2.35185185185185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'Tx cotis moy'!$B$26</c:f>
              <c:strCache>
                <c:ptCount val="1"/>
                <c:pt idx="0">
                  <c:v>dont tranche B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'Tx cotis moy'!$E$22:$P$23</c:f>
              <c:multiLvlStrCache>
                <c:ptCount val="12"/>
                <c:lvl>
                  <c:pt idx="0">
                    <c:v>2014</c:v>
                  </c:pt>
                  <c:pt idx="1">
                    <c:v>2017</c:v>
                  </c:pt>
                  <c:pt idx="2">
                    <c:v>2024</c:v>
                  </c:pt>
                  <c:pt idx="3">
                    <c:v>2014</c:v>
                  </c:pt>
                  <c:pt idx="4">
                    <c:v>2017</c:v>
                  </c:pt>
                  <c:pt idx="5">
                    <c:v>2024</c:v>
                  </c:pt>
                  <c:pt idx="6">
                    <c:v>2014</c:v>
                  </c:pt>
                  <c:pt idx="7">
                    <c:v>2017</c:v>
                  </c:pt>
                  <c:pt idx="8">
                    <c:v>2024</c:v>
                  </c:pt>
                  <c:pt idx="9">
                    <c:v>2014</c:v>
                  </c:pt>
                  <c:pt idx="10">
                    <c:v>2017</c:v>
                  </c:pt>
                  <c:pt idx="11">
                    <c:v>2024</c:v>
                  </c:pt>
                </c:lvl>
                <c:lvl>
                  <c:pt idx="0">
                    <c:v>FPE</c:v>
                  </c:pt>
                  <c:pt idx="3">
                    <c:v>FPT</c:v>
                  </c:pt>
                  <c:pt idx="6">
                    <c:v>FPH (hors PH)</c:v>
                  </c:pt>
                  <c:pt idx="9">
                    <c:v>PH</c:v>
                  </c:pt>
                </c:lvl>
              </c:multiLvlStrCache>
            </c:multiLvlStrRef>
          </c:cat>
          <c:val>
            <c:numRef>
              <c:f>'Tx cotis moy'!$E$26:$P$26</c:f>
              <c:numCache>
                <c:formatCode>0.0%</c:formatCode>
                <c:ptCount val="12"/>
                <c:pt idx="0">
                  <c:v>1.0512511147835944E-2</c:v>
                </c:pt>
                <c:pt idx="1">
                  <c:v>1.085665320345063E-2</c:v>
                </c:pt>
                <c:pt idx="2">
                  <c:v>8.5877655194630149E-3</c:v>
                </c:pt>
                <c:pt idx="3">
                  <c:v>6.1693869077468332E-3</c:v>
                </c:pt>
                <c:pt idx="4">
                  <c:v>6.4755428889879882E-3</c:v>
                </c:pt>
                <c:pt idx="5">
                  <c:v>6.9703145194602708E-3</c:v>
                </c:pt>
                <c:pt idx="6">
                  <c:v>4.6407252274392324E-3</c:v>
                </c:pt>
                <c:pt idx="7">
                  <c:v>6.2643044742815282E-3</c:v>
                </c:pt>
                <c:pt idx="8">
                  <c:v>5.4715412933500698E-3</c:v>
                </c:pt>
                <c:pt idx="9">
                  <c:v>7.8392959060671646E-2</c:v>
                </c:pt>
                <c:pt idx="10">
                  <c:v>8.3648688970877905E-2</c:v>
                </c:pt>
                <c:pt idx="11">
                  <c:v>8.036272266009889E-2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0-4C06-A17A-DC12A0C5AA0C}"/>
            </c:ext>
          </c:extLst>
        </c:ser>
        <c:ser>
          <c:idx val="0"/>
          <c:order val="2"/>
          <c:tx>
            <c:strRef>
              <c:f>'Tx cotis moy'!$B$25</c:f>
              <c:strCache>
                <c:ptCount val="1"/>
                <c:pt idx="0">
                  <c:v>dont tranche 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'Tx cotis moy'!$E$22:$P$23</c:f>
              <c:multiLvlStrCache>
                <c:ptCount val="12"/>
                <c:lvl>
                  <c:pt idx="0">
                    <c:v>2014</c:v>
                  </c:pt>
                  <c:pt idx="1">
                    <c:v>2017</c:v>
                  </c:pt>
                  <c:pt idx="2">
                    <c:v>2024</c:v>
                  </c:pt>
                  <c:pt idx="3">
                    <c:v>2014</c:v>
                  </c:pt>
                  <c:pt idx="4">
                    <c:v>2017</c:v>
                  </c:pt>
                  <c:pt idx="5">
                    <c:v>2024</c:v>
                  </c:pt>
                  <c:pt idx="6">
                    <c:v>2014</c:v>
                  </c:pt>
                  <c:pt idx="7">
                    <c:v>2017</c:v>
                  </c:pt>
                  <c:pt idx="8">
                    <c:v>2024</c:v>
                  </c:pt>
                  <c:pt idx="9">
                    <c:v>2014</c:v>
                  </c:pt>
                  <c:pt idx="10">
                    <c:v>2017</c:v>
                  </c:pt>
                  <c:pt idx="11">
                    <c:v>2024</c:v>
                  </c:pt>
                </c:lvl>
                <c:lvl>
                  <c:pt idx="0">
                    <c:v>FPE</c:v>
                  </c:pt>
                  <c:pt idx="3">
                    <c:v>FPT</c:v>
                  </c:pt>
                  <c:pt idx="6">
                    <c:v>FPH (hors PH)</c:v>
                  </c:pt>
                  <c:pt idx="9">
                    <c:v>PH</c:v>
                  </c:pt>
                </c:lvl>
              </c:multiLvlStrCache>
            </c:multiLvlStrRef>
          </c:cat>
          <c:val>
            <c:numRef>
              <c:f>'Tx cotis moy'!$E$25:$P$25</c:f>
              <c:numCache>
                <c:formatCode>0.0%</c:formatCode>
                <c:ptCount val="12"/>
                <c:pt idx="0">
                  <c:v>5.9769862708209151E-2</c:v>
                </c:pt>
                <c:pt idx="1">
                  <c:v>6.6102739875684394E-2</c:v>
                </c:pt>
                <c:pt idx="2">
                  <c:v>6.6917212377628668E-2</c:v>
                </c:pt>
                <c:pt idx="3">
                  <c:v>6.1269612581965421E-2</c:v>
                </c:pt>
                <c:pt idx="4">
                  <c:v>6.767544614241458E-2</c:v>
                </c:pt>
                <c:pt idx="5">
                  <c:v>6.7497835813527099E-2</c:v>
                </c:pt>
                <c:pt idx="6">
                  <c:v>6.1797483772224132E-2</c:v>
                </c:pt>
                <c:pt idx="7">
                  <c:v>6.7751275316924583E-2</c:v>
                </c:pt>
                <c:pt idx="8">
                  <c:v>6.8035856971617931E-2</c:v>
                </c:pt>
                <c:pt idx="9">
                  <c:v>3.6329664463798567E-2</c:v>
                </c:pt>
                <c:pt idx="10">
                  <c:v>3.997226549763358E-2</c:v>
                </c:pt>
                <c:pt idx="11">
                  <c:v>4.1151843147656811E-2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0-4C06-A17A-DC12A0C5A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5004760"/>
        <c:axId val="605005120"/>
      </c:barChart>
      <c:lineChart>
        <c:grouping val="standard"/>
        <c:varyColors val="0"/>
        <c:ser>
          <c:idx val="2"/>
          <c:order val="0"/>
          <c:tx>
            <c:v>Taux moyen de cotisation</c:v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'Tx cotis moy'!$E$30:$P$30</c:f>
              <c:numCache>
                <c:formatCode>0.0%</c:formatCode>
                <c:ptCount val="12"/>
                <c:pt idx="0">
                  <c:v>7.0282373856045091E-2</c:v>
                </c:pt>
                <c:pt idx="1">
                  <c:v>7.6959393079135019E-2</c:v>
                </c:pt>
                <c:pt idx="2">
                  <c:v>7.550497789709168E-2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510-4C06-A17A-DC12A0C5AA0C}"/>
            </c:ext>
          </c:extLst>
        </c:ser>
        <c:ser>
          <c:idx val="3"/>
          <c:order val="3"/>
          <c:tx>
            <c:strRef>
              <c:f>'Tx cotis moy'!$C$31</c:f>
              <c:strCache>
                <c:ptCount val="1"/>
                <c:pt idx="0">
                  <c:v>FPT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'Tx cotis moy'!$E$31:$P$31</c:f>
              <c:numCache>
                <c:formatCode>0.0%</c:formatCode>
                <c:ptCount val="12"/>
                <c:pt idx="3">
                  <c:v>6.7438999489712256E-2</c:v>
                </c:pt>
                <c:pt idx="4">
                  <c:v>7.4150989031402575E-2</c:v>
                </c:pt>
                <c:pt idx="5">
                  <c:v>7.4468150332987371E-2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10-4C06-A17A-DC12A0C5AA0C}"/>
            </c:ext>
          </c:extLst>
        </c:ser>
        <c:ser>
          <c:idx val="4"/>
          <c:order val="4"/>
          <c:tx>
            <c:strRef>
              <c:f>'Tx cotis moy'!$C$32</c:f>
              <c:strCache>
                <c:ptCount val="1"/>
                <c:pt idx="0">
                  <c:v>FPH (hors PH)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'Tx cotis moy'!$E$32:$P$32</c:f>
              <c:numCache>
                <c:formatCode>0.0%</c:formatCode>
                <c:ptCount val="12"/>
                <c:pt idx="6">
                  <c:v>6.6438208999663365E-2</c:v>
                </c:pt>
                <c:pt idx="7">
                  <c:v>7.4015579791206113E-2</c:v>
                </c:pt>
                <c:pt idx="8">
                  <c:v>7.3507398264967994E-2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10-4C06-A17A-DC12A0C5AA0C}"/>
            </c:ext>
          </c:extLst>
        </c:ser>
        <c:ser>
          <c:idx val="5"/>
          <c:order val="5"/>
          <c:tx>
            <c:strRef>
              <c:f>'Tx cotis moy'!$C$33</c:f>
              <c:strCache>
                <c:ptCount val="1"/>
                <c:pt idx="0">
                  <c:v>PH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'Tx cotis moy'!$E$33:$P$33</c:f>
              <c:numCache>
                <c:formatCode>0.0%</c:formatCode>
                <c:ptCount val="12"/>
                <c:pt idx="9">
                  <c:v>0.11472262352447021</c:v>
                </c:pt>
                <c:pt idx="10">
                  <c:v>0.12362095446851148</c:v>
                </c:pt>
                <c:pt idx="11">
                  <c:v>0.1215145658077557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510-4C06-A17A-DC12A0C5A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004760"/>
        <c:axId val="605005120"/>
      </c:lineChart>
      <c:catAx>
        <c:axId val="605004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005120"/>
        <c:crosses val="autoZero"/>
        <c:auto val="1"/>
        <c:lblAlgn val="ctr"/>
        <c:lblOffset val="100"/>
        <c:noMultiLvlLbl val="0"/>
      </c:catAx>
      <c:valAx>
        <c:axId val="60500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004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4" Type="http://schemas.openxmlformats.org/officeDocument/2006/relationships/chart" Target="../charts/chart21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257175</xdr:colOff>
      <xdr:row>1</xdr:row>
      <xdr:rowOff>80962</xdr:rowOff>
    </xdr:from>
    <xdr:to>
      <xdr:col>20</xdr:col>
      <xdr:colOff>587925</xdr:colOff>
      <xdr:row>16</xdr:row>
      <xdr:rowOff>82462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F469EF7-E92B-42C1-A75E-F44B11CAF2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406950</xdr:colOff>
      <xdr:row>18</xdr:row>
      <xdr:rowOff>1500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C1D6337E-10D3-4360-B50A-6FA4EAD082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292650</xdr:colOff>
      <xdr:row>18</xdr:row>
      <xdr:rowOff>1500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AB6BC985-D1D9-40A0-925E-808AF8D15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20</xdr:row>
      <xdr:rowOff>0</xdr:rowOff>
    </xdr:from>
    <xdr:to>
      <xdr:col>8</xdr:col>
      <xdr:colOff>292650</xdr:colOff>
      <xdr:row>37</xdr:row>
      <xdr:rowOff>1500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CEDCD4F0-80D3-40AF-B826-8C65E5D5DC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0</xdr:colOff>
      <xdr:row>1</xdr:row>
      <xdr:rowOff>0</xdr:rowOff>
    </xdr:from>
    <xdr:to>
      <xdr:col>16</xdr:col>
      <xdr:colOff>292650</xdr:colOff>
      <xdr:row>18</xdr:row>
      <xdr:rowOff>1500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929CE45-2E93-4FCF-8F19-F106C6154D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20</xdr:row>
      <xdr:rowOff>0</xdr:rowOff>
    </xdr:from>
    <xdr:to>
      <xdr:col>16</xdr:col>
      <xdr:colOff>292650</xdr:colOff>
      <xdr:row>37</xdr:row>
      <xdr:rowOff>1500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E0CDEBE6-C511-4D86-9EC4-202A7E82E6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10</xdr:col>
      <xdr:colOff>16425</xdr:colOff>
      <xdr:row>18</xdr:row>
      <xdr:rowOff>1500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C8D14C40-F325-4126-90BC-005BEFA49B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0</xdr:colOff>
      <xdr:row>1</xdr:row>
      <xdr:rowOff>0</xdr:rowOff>
    </xdr:from>
    <xdr:to>
      <xdr:col>20</xdr:col>
      <xdr:colOff>16425</xdr:colOff>
      <xdr:row>18</xdr:row>
      <xdr:rowOff>1500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88761328-1BB8-410E-9265-D7BB1C87E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21</xdr:col>
      <xdr:colOff>0</xdr:colOff>
      <xdr:row>1</xdr:row>
      <xdr:rowOff>0</xdr:rowOff>
    </xdr:from>
    <xdr:to>
      <xdr:col>30</xdr:col>
      <xdr:colOff>16425</xdr:colOff>
      <xdr:row>18</xdr:row>
      <xdr:rowOff>1500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83F59F50-E207-4D8D-A9FE-438A9A36B8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31</xdr:col>
      <xdr:colOff>0</xdr:colOff>
      <xdr:row>1</xdr:row>
      <xdr:rowOff>0</xdr:rowOff>
    </xdr:from>
    <xdr:to>
      <xdr:col>40</xdr:col>
      <xdr:colOff>16425</xdr:colOff>
      <xdr:row>18</xdr:row>
      <xdr:rowOff>1500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565BA7C3-0A0A-47EF-BAD9-E0623CC30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426000</xdr:colOff>
      <xdr:row>18</xdr:row>
      <xdr:rowOff>1500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E79C1FB3-5020-46FC-AB1A-11054765D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0</xdr:colOff>
      <xdr:row>1</xdr:row>
      <xdr:rowOff>0</xdr:rowOff>
    </xdr:from>
    <xdr:to>
      <xdr:col>16</xdr:col>
      <xdr:colOff>426000</xdr:colOff>
      <xdr:row>18</xdr:row>
      <xdr:rowOff>1500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8D98A130-DE47-4D01-94A3-666009544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1</xdr:row>
      <xdr:rowOff>0</xdr:rowOff>
    </xdr:from>
    <xdr:to>
      <xdr:col>24</xdr:col>
      <xdr:colOff>426000</xdr:colOff>
      <xdr:row>18</xdr:row>
      <xdr:rowOff>1500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4C9AA76E-9094-4D48-ADEA-55761E60C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5</xdr:col>
      <xdr:colOff>1500</xdr:colOff>
      <xdr:row>20</xdr:row>
      <xdr:rowOff>1500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EC309CB6-DF96-4BCD-8B7A-847FC31064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47625</xdr:colOff>
      <xdr:row>2</xdr:row>
      <xdr:rowOff>180975</xdr:rowOff>
    </xdr:from>
    <xdr:to>
      <xdr:col>12</xdr:col>
      <xdr:colOff>239625</xdr:colOff>
      <xdr:row>19</xdr:row>
      <xdr:rowOff>182475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C332F4F6-59F9-4228-B61D-EF073E97E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676275</xdr:colOff>
      <xdr:row>19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AC85D644-7676-45DD-9BAA-EC7EA1C23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17</xdr:col>
      <xdr:colOff>426000</xdr:colOff>
      <xdr:row>18</xdr:row>
      <xdr:rowOff>1500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53286417-0355-4C71-A9FF-C67EEA5FFD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19050</xdr:colOff>
      <xdr:row>18</xdr:row>
      <xdr:rowOff>1500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5E431523-3295-4911-A5E9-59F57167D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0.75572</cdr:x>
      <cdr:y>0.40863</cdr:y>
    </cdr:from>
    <cdr:to>
      <cdr:x>0.79375</cdr:x>
      <cdr:y>0.44391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67D463E3-E78C-4806-C456-08DB6998854D}"/>
            </a:ext>
          </a:extLst>
        </cdr:cNvPr>
        <cdr:cNvSpPr/>
      </cdr:nvSpPr>
      <cdr:spPr>
        <a:xfrm xmlns:a="http://schemas.openxmlformats.org/drawingml/2006/main">
          <a:off x="4352925" y="1323975"/>
          <a:ext cx="219075" cy="1143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/>
        </a:p>
      </cdr:txBody>
    </cdr:sp>
  </cdr:relSizeAnchor>
  <cdr:relSizeAnchor xmlns:cdr="http://schemas.openxmlformats.org/drawingml/2006/chartDrawing">
    <cdr:from>
      <cdr:x>0.75572</cdr:x>
      <cdr:y>0.51793</cdr:y>
    </cdr:from>
    <cdr:to>
      <cdr:x>0.99188</cdr:x>
      <cdr:y>1</cdr:y>
    </cdr:to>
    <cdr:sp macro="" textlink="">
      <cdr:nvSpPr>
        <cdr:cNvPr id="3" name="Zone de texte 2">
          <a:extLst xmlns:a="http://schemas.openxmlformats.org/drawingml/2006/main">
            <a:ext uri="{FF2B5EF4-FFF2-40B4-BE49-F238E27FC236}">
              <a16:creationId xmlns:a16="http://schemas.microsoft.com/office/drawing/2014/main" id="{1B97575C-AEE1-C8E8-4CDE-480F6A533C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34088" y="1678098"/>
          <a:ext cx="1385687" cy="1561902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rot="0" vert="horz" wrap="square" lIns="91440" tIns="45720" rIns="91440" bIns="45720" anchor="t" anchorCtr="0">
          <a:spAutoFit/>
        </a:bodyPr>
        <a:lstStyle xmlns:a="http://schemas.openxmlformats.org/drawingml/2006/main"/>
        <a:p xmlns:a="http://schemas.openxmlformats.org/drawingml/2006/main">
          <a:pPr>
            <a:lnSpc>
              <a:spcPct val="107000"/>
            </a:lnSpc>
            <a:spcAft>
              <a:spcPts val="800"/>
            </a:spcAft>
          </a:pPr>
          <a:r>
            <a:rPr lang="fr-FR" sz="800" u="none" kern="100">
              <a:solidFill>
                <a:sysClr val="windowText" lastClr="000000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Note de lecture : la masse de cotisations de la FPE a progressé de +7,7 % par an en moyenne, résultat d’une augmentation annuelle moyenne de +2,5 % des effectifs, +4,4 % de l’assiette de cotisation (dont +1,7 % d’inflation) et + 0,7% de taux de cotisation.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426000</xdr:colOff>
      <xdr:row>18</xdr:row>
      <xdr:rowOff>1500</xdr:rowOff>
    </xdr:to>
    <xdr:grpSp>
      <xdr:nvGrpSpPr>
        <xdr:cNvPr id="6" name="Groupe 5">
          <a:extLst>
            <a:ext uri="{FF2B5EF4-FFF2-40B4-BE49-F238E27FC236}">
              <a16:creationId xmlns:a16="http://schemas.microsoft.com/office/drawing/2014/main" id="{2A1914A9-3E75-4ED3-9893-D7AA7376EF74}"/>
            </a:ext>
          </a:extLst>
        </xdr:cNvPr>
        <xdr:cNvGrpSpPr/>
      </xdr:nvGrpSpPr>
      <xdr:grpSpPr>
        <a:xfrm>
          <a:off x="762000" y="184150"/>
          <a:ext cx="6293400" cy="3132050"/>
          <a:chOff x="12954000" y="190500"/>
          <a:chExt cx="5760000" cy="3240000"/>
        </a:xfrm>
      </xdr:grpSpPr>
      <xdr:graphicFrame macro="">
        <xdr:nvGraphicFramePr>
          <xdr:cNvPr id="8" name="Graphique 7">
            <a:extLst>
              <a:ext uri="{FF2B5EF4-FFF2-40B4-BE49-F238E27FC236}">
                <a16:creationId xmlns:a16="http://schemas.microsoft.com/office/drawing/2014/main" id="{564DA36A-8CF6-FAAC-2440-908EF95C1E5E}"/>
              </a:ext>
            </a:extLst>
          </xdr:cNvPr>
          <xdr:cNvGraphicFramePr>
            <a:graphicFrameLocks/>
          </xdr:cNvGraphicFramePr>
        </xdr:nvGraphicFramePr>
        <xdr:xfrm>
          <a:off x="12954000" y="190500"/>
          <a:ext cx="5760000" cy="32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0" name="ZoneTexte 9">
            <a:extLst>
              <a:ext uri="{FF2B5EF4-FFF2-40B4-BE49-F238E27FC236}">
                <a16:creationId xmlns:a16="http://schemas.microsoft.com/office/drawing/2014/main" id="{40F5264D-0F49-DEE9-E49B-7BD3914A0C49}"/>
              </a:ext>
            </a:extLst>
          </xdr:cNvPr>
          <xdr:cNvSpPr txBox="1"/>
        </xdr:nvSpPr>
        <xdr:spPr>
          <a:xfrm>
            <a:off x="13249275" y="990599"/>
            <a:ext cx="2514600" cy="59055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FR" sz="1000" b="1"/>
              <a:t>Crise sanitaire :</a:t>
            </a:r>
          </a:p>
          <a:p>
            <a:r>
              <a:rPr lang="fr-FR" sz="1000"/>
              <a:t>- FPH</a:t>
            </a:r>
            <a:r>
              <a:rPr lang="fr-FR" sz="1000" baseline="0"/>
              <a:t> (hors PH) : nombreux recrutements</a:t>
            </a:r>
          </a:p>
          <a:p>
            <a:r>
              <a:rPr lang="fr-FR" sz="1000" baseline="0"/>
              <a:t>- FPE et FPT :  </a:t>
            </a:r>
            <a:r>
              <a:rPr lang="fr-FR" sz="10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contrats courts non renouvelés</a:t>
            </a:r>
            <a:endParaRPr lang="fr-FR" sz="900"/>
          </a:p>
        </xdr:txBody>
      </xdr:sp>
      <xdr:cxnSp macro="">
        <xdr:nvCxnSpPr>
          <xdr:cNvPr id="12" name="Connecteur droit avec flèche 11">
            <a:extLst>
              <a:ext uri="{FF2B5EF4-FFF2-40B4-BE49-F238E27FC236}">
                <a16:creationId xmlns:a16="http://schemas.microsoft.com/office/drawing/2014/main" id="{8CF95858-353C-FF74-4A6E-AE8B150AA3BD}"/>
              </a:ext>
            </a:extLst>
          </xdr:cNvPr>
          <xdr:cNvCxnSpPr>
            <a:stCxn id="10" idx="3"/>
          </xdr:cNvCxnSpPr>
        </xdr:nvCxnSpPr>
        <xdr:spPr>
          <a:xfrm>
            <a:off x="15763875" y="1285875"/>
            <a:ext cx="781050" cy="0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Connecteur droit avec flèche 12">
            <a:extLst>
              <a:ext uri="{FF2B5EF4-FFF2-40B4-BE49-F238E27FC236}">
                <a16:creationId xmlns:a16="http://schemas.microsoft.com/office/drawing/2014/main" id="{2936CEE1-FC02-954D-8815-9AA3A83E87F8}"/>
              </a:ext>
            </a:extLst>
          </xdr:cNvPr>
          <xdr:cNvCxnSpPr>
            <a:stCxn id="10" idx="3"/>
          </xdr:cNvCxnSpPr>
        </xdr:nvCxnSpPr>
        <xdr:spPr>
          <a:xfrm>
            <a:off x="15763875" y="1285875"/>
            <a:ext cx="628650" cy="1028700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Connecteur droit avec flèche 13">
            <a:extLst>
              <a:ext uri="{FF2B5EF4-FFF2-40B4-BE49-F238E27FC236}">
                <a16:creationId xmlns:a16="http://schemas.microsoft.com/office/drawing/2014/main" id="{7FFD1656-4165-DD8E-2C96-6ACE7A02D874}"/>
              </a:ext>
            </a:extLst>
          </xdr:cNvPr>
          <xdr:cNvCxnSpPr>
            <a:stCxn id="10" idx="3"/>
          </xdr:cNvCxnSpPr>
        </xdr:nvCxnSpPr>
        <xdr:spPr>
          <a:xfrm>
            <a:off x="15763875" y="1285875"/>
            <a:ext cx="628650" cy="162877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616500</xdr:colOff>
      <xdr:row>18</xdr:row>
      <xdr:rowOff>1500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F2DAA342-42D4-4DE9-9D8A-EDF0243A5B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292650</xdr:colOff>
      <xdr:row>18</xdr:row>
      <xdr:rowOff>1500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3082E24-C60B-44ED-B11A-A336432335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426000</xdr:colOff>
      <xdr:row>18</xdr:row>
      <xdr:rowOff>1500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2486529-85FB-4047-815E-254B0A4844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</xdr:row>
      <xdr:rowOff>0</xdr:rowOff>
    </xdr:from>
    <xdr:to>
      <xdr:col>16</xdr:col>
      <xdr:colOff>426000</xdr:colOff>
      <xdr:row>18</xdr:row>
      <xdr:rowOff>1500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ACDDD7E2-A7A3-40F6-B046-443DC97B21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1</xdr:row>
      <xdr:rowOff>0</xdr:rowOff>
    </xdr:from>
    <xdr:to>
      <xdr:col>24</xdr:col>
      <xdr:colOff>426000</xdr:colOff>
      <xdr:row>18</xdr:row>
      <xdr:rowOff>1500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51A0365D-D01F-4750-B899-00CEC7B3F2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CFF49-CA0F-40BD-8647-B798D90D9810}">
  <dimension ref="B2:U43"/>
  <sheetViews>
    <sheetView workbookViewId="0">
      <selection activeCell="I24" sqref="I24"/>
    </sheetView>
  </sheetViews>
  <sheetFormatPr baseColWidth="10" defaultColWidth="10.1796875" defaultRowHeight="14.5" x14ac:dyDescent="0.35"/>
  <cols>
    <col min="7" max="7" width="11" customWidth="1"/>
    <col min="17" max="17" width="10.453125" customWidth="1"/>
  </cols>
  <sheetData>
    <row r="2" spans="2:21" x14ac:dyDescent="0.35">
      <c r="B2" t="e">
        <f>"Tableau : Pourcentage moyen de variation annuel ("&amp;#REF!-10&amp;" - "&amp;#REF!&amp;") "&amp;"des masses de cotisations et de leurs déterminants"</f>
        <v>#REF!</v>
      </c>
      <c r="M2" t="e">
        <f>"Tableau : Masses de cotisations "&amp;#REF!&amp;", et leurs déterminants"</f>
        <v>#REF!</v>
      </c>
    </row>
    <row r="3" spans="2:21" x14ac:dyDescent="0.35">
      <c r="B3" s="14"/>
      <c r="C3" s="15"/>
      <c r="D3" s="15"/>
      <c r="E3" s="15"/>
      <c r="F3" s="15"/>
      <c r="G3" s="25" t="str">
        <f>C25</f>
        <v>Ensemble*</v>
      </c>
      <c r="H3" s="26" cm="1">
        <f t="array" ref="H3:K3">D27:G27</f>
        <v>0</v>
      </c>
      <c r="I3" s="26">
        <v>0</v>
      </c>
      <c r="J3" s="26">
        <v>0</v>
      </c>
      <c r="K3" s="12">
        <v>0</v>
      </c>
      <c r="M3" s="14"/>
      <c r="N3" s="15"/>
      <c r="O3" s="15"/>
      <c r="P3" s="15"/>
      <c r="Q3" s="25" t="str" cm="1">
        <f t="array" ref="Q3:U3">G3:K3</f>
        <v>Ensemble*</v>
      </c>
      <c r="R3" s="26">
        <v>0</v>
      </c>
      <c r="S3" s="26">
        <v>0</v>
      </c>
      <c r="T3" s="26">
        <v>0</v>
      </c>
      <c r="U3" s="12">
        <v>0</v>
      </c>
    </row>
    <row r="4" spans="2:21" x14ac:dyDescent="0.35">
      <c r="B4" s="13" t="e">
        <f>"%Δ Annuel des masses de cotisations "&amp;#REF!-10&amp;" - "&amp;#REF!</f>
        <v>#REF!</v>
      </c>
      <c r="C4" s="6"/>
      <c r="D4" s="6"/>
      <c r="E4" s="6"/>
      <c r="F4" s="6"/>
      <c r="G4" s="27" t="e" cm="1">
        <f t="array" ref="G4:K4">(C39:G39/C29:G29)^(1/10)-1</f>
        <v>#DIV/0!</v>
      </c>
      <c r="H4" s="16" t="e">
        <v>#DIV/0!</v>
      </c>
      <c r="I4" s="16" t="e">
        <v>#DIV/0!</v>
      </c>
      <c r="J4" s="16" t="e">
        <v>#DIV/0!</v>
      </c>
      <c r="K4" s="17" t="e">
        <v>#DIV/0!</v>
      </c>
      <c r="M4" s="13" t="e">
        <f>"Masses de cotisations "&amp;#REF!&amp;" (en M€)"</f>
        <v>#REF!</v>
      </c>
      <c r="N4" s="6"/>
      <c r="O4" s="6"/>
      <c r="P4" s="6"/>
      <c r="Q4" s="32" cm="1">
        <f t="array" ref="Q4:U4">C39:G39</f>
        <v>0</v>
      </c>
      <c r="R4" s="33">
        <v>0</v>
      </c>
      <c r="S4" s="33">
        <v>0</v>
      </c>
      <c r="T4" s="33">
        <v>0</v>
      </c>
      <c r="U4" s="34">
        <v>0</v>
      </c>
    </row>
    <row r="5" spans="2:21" x14ac:dyDescent="0.35">
      <c r="B5" s="8" t="s">
        <v>24</v>
      </c>
      <c r="C5" s="7"/>
      <c r="D5" s="7"/>
      <c r="E5" s="7"/>
      <c r="F5" s="7"/>
      <c r="G5" s="29" t="e" cm="1">
        <f t="array" ref="G5:K5">(J39:N39/J29:N29)^(1/10)-1</f>
        <v>#DIV/0!</v>
      </c>
      <c r="H5" s="24" t="e">
        <v>#DIV/0!</v>
      </c>
      <c r="I5" s="24" t="e">
        <v>#DIV/0!</v>
      </c>
      <c r="J5" s="24" t="e">
        <v>#DIV/0!</v>
      </c>
      <c r="K5" s="30" t="e">
        <v>#DIV/0!</v>
      </c>
      <c r="M5" s="39" t="s">
        <v>27</v>
      </c>
      <c r="N5" s="7"/>
      <c r="O5" s="7"/>
      <c r="P5" s="7"/>
      <c r="Q5" s="35" cm="1">
        <f t="array" ref="Q5:U5">J39:N39</f>
        <v>0</v>
      </c>
      <c r="R5" s="36">
        <v>0</v>
      </c>
      <c r="S5" s="36">
        <v>0</v>
      </c>
      <c r="T5" s="36">
        <v>0</v>
      </c>
      <c r="U5" s="37">
        <v>0</v>
      </c>
    </row>
    <row r="6" spans="2:21" x14ac:dyDescent="0.35">
      <c r="B6" s="8" t="s">
        <v>25</v>
      </c>
      <c r="C6" s="7"/>
      <c r="D6" s="7"/>
      <c r="E6" s="7"/>
      <c r="F6" s="7"/>
      <c r="G6" s="29" t="e" cm="1">
        <f t="array" ref="G6:K6">(Q39:U39/Q29:U29)^(1/10)-1</f>
        <v>#DIV/0!</v>
      </c>
      <c r="H6" s="24" t="e">
        <v>#DIV/0!</v>
      </c>
      <c r="I6" s="24" t="e">
        <v>#DIV/0!</v>
      </c>
      <c r="J6" s="24" t="e">
        <v>#DIV/0!</v>
      </c>
      <c r="K6" s="30" t="e">
        <v>#DIV/0!</v>
      </c>
      <c r="M6" s="39" t="s">
        <v>3</v>
      </c>
      <c r="N6" s="7"/>
      <c r="O6" s="7"/>
      <c r="P6" s="7"/>
      <c r="Q6" s="38" cm="1">
        <f t="array" ref="Q6:U6">Q39:U39</f>
        <v>0</v>
      </c>
      <c r="R6" s="36">
        <v>0</v>
      </c>
      <c r="S6" s="36">
        <v>0</v>
      </c>
      <c r="T6" s="36">
        <v>0</v>
      </c>
      <c r="U6" s="37">
        <v>0</v>
      </c>
    </row>
    <row r="7" spans="2:21" x14ac:dyDescent="0.35">
      <c r="B7" s="10" t="s">
        <v>26</v>
      </c>
      <c r="C7" s="11"/>
      <c r="D7" s="11"/>
      <c r="E7" s="11"/>
      <c r="F7" s="11"/>
      <c r="G7" s="28" t="e" cm="1">
        <f t="array" ref="G7:K7">(C55:G55/C45:G45)^(1/10)-1</f>
        <v>#DIV/0!</v>
      </c>
      <c r="H7" s="18" t="e">
        <v>#DIV/0!</v>
      </c>
      <c r="I7" s="18" t="e">
        <v>#DIV/0!</v>
      </c>
      <c r="J7" s="18" t="e">
        <v>#DIV/0!</v>
      </c>
      <c r="K7" s="19" t="e">
        <v>#DIV/0!</v>
      </c>
      <c r="M7" s="40" t="s">
        <v>4</v>
      </c>
      <c r="N7" s="11"/>
      <c r="O7" s="11"/>
      <c r="P7" s="11"/>
      <c r="Q7" s="28" cm="1">
        <f t="array" ref="Q7:U7">C55:G55</f>
        <v>0</v>
      </c>
      <c r="R7" s="18">
        <v>0</v>
      </c>
      <c r="S7" s="18">
        <v>0</v>
      </c>
      <c r="T7" s="18">
        <v>0</v>
      </c>
      <c r="U7" s="19">
        <v>0</v>
      </c>
    </row>
    <row r="8" spans="2:21" x14ac:dyDescent="0.35">
      <c r="B8" s="9" t="e">
        <f>"%Δ annuel du PSS "&amp;#REF!-10&amp;" - "&amp;#REF!</f>
        <v>#REF!</v>
      </c>
      <c r="C8" s="20"/>
      <c r="D8" s="20"/>
      <c r="E8" s="20"/>
      <c r="F8" s="20"/>
      <c r="G8" s="126" t="e">
        <f>(Q55/Q45)^(1/10)-1</f>
        <v>#DIV/0!</v>
      </c>
      <c r="H8" s="127"/>
      <c r="I8" s="127"/>
      <c r="J8" s="127"/>
      <c r="K8" s="128"/>
      <c r="M8" s="9" t="e">
        <f>"PSS "&amp;#REF!</f>
        <v>#REF!</v>
      </c>
      <c r="N8" s="20"/>
      <c r="O8" s="20"/>
      <c r="P8" s="20"/>
      <c r="Q8" s="129">
        <f>Q55</f>
        <v>0</v>
      </c>
      <c r="R8" s="130"/>
      <c r="S8" s="130"/>
      <c r="T8" s="130"/>
      <c r="U8" s="131"/>
    </row>
    <row r="9" spans="2:21" x14ac:dyDescent="0.35">
      <c r="B9" s="3" t="e">
        <f>"%Δ annuel du taux cotisants en tranche B "&amp;#REF!-10&amp;" - "&amp;#REF!</f>
        <v>#REF!</v>
      </c>
      <c r="C9" s="11"/>
      <c r="D9" s="11"/>
      <c r="E9" s="11"/>
      <c r="F9" s="11"/>
      <c r="G9" s="31" t="e" cm="1">
        <f t="array" ref="G9:K9">(J55:N55/J45:N45)^(1/10)-1</f>
        <v>#DIV/0!</v>
      </c>
      <c r="H9" s="21" t="e">
        <v>#DIV/0!</v>
      </c>
      <c r="I9" s="21" t="e">
        <v>#DIV/0!</v>
      </c>
      <c r="J9" s="21" t="e">
        <v>#DIV/0!</v>
      </c>
      <c r="K9" s="22" t="e">
        <v>#DIV/0!</v>
      </c>
      <c r="M9" s="3" t="e">
        <f>"Taux cotisants en tranche B "&amp;#REF!</f>
        <v>#REF!</v>
      </c>
      <c r="N9" s="11"/>
      <c r="O9" s="11"/>
      <c r="P9" s="11"/>
      <c r="Q9" s="31" cm="1">
        <f t="array" ref="Q9:U9">J55:N55</f>
        <v>0</v>
      </c>
      <c r="R9" s="21">
        <v>0</v>
      </c>
      <c r="S9" s="21">
        <v>0</v>
      </c>
      <c r="T9" s="21">
        <v>0</v>
      </c>
      <c r="U9" s="22">
        <v>0</v>
      </c>
    </row>
    <row r="10" spans="2:21" x14ac:dyDescent="0.35">
      <c r="B10" s="41" t="s">
        <v>28</v>
      </c>
      <c r="M10" s="41" t="s">
        <v>28</v>
      </c>
    </row>
    <row r="13" spans="2:21" x14ac:dyDescent="0.35">
      <c r="B13" t="e">
        <f>"Tableau : Pourcentage de variation des masses de cotisations "&amp;#REF!&amp;" vs "&amp;#REF!-1</f>
        <v>#REF!</v>
      </c>
    </row>
    <row r="14" spans="2:21" x14ac:dyDescent="0.35">
      <c r="B14" s="14"/>
      <c r="C14" s="15"/>
      <c r="D14" s="15"/>
      <c r="E14" s="15"/>
      <c r="F14" s="15"/>
      <c r="G14" s="25" t="e" cm="1">
        <f t="array" ref="G14:K14">C27:G27</f>
        <v>#REF!</v>
      </c>
      <c r="H14" s="26">
        <v>0</v>
      </c>
      <c r="I14" s="26">
        <v>0</v>
      </c>
      <c r="J14" s="26">
        <v>0</v>
      </c>
      <c r="K14" s="12">
        <v>0</v>
      </c>
    </row>
    <row r="15" spans="2:21" x14ac:dyDescent="0.35">
      <c r="B15" s="13" t="e">
        <f>"%Δ Masses de cotisations "&amp;#REF!&amp;" vs "&amp;#REF!-1</f>
        <v>#REF!</v>
      </c>
      <c r="C15" s="6"/>
      <c r="D15" s="6"/>
      <c r="E15" s="6"/>
      <c r="F15" s="6"/>
      <c r="G15" s="27" t="e" cm="1">
        <f t="array" ref="G15:K15">C39:G39/C38:G38-1</f>
        <v>#DIV/0!</v>
      </c>
      <c r="H15" s="16" t="e">
        <v>#DIV/0!</v>
      </c>
      <c r="I15" s="16" t="e">
        <v>#DIV/0!</v>
      </c>
      <c r="J15" s="16" t="e">
        <v>#DIV/0!</v>
      </c>
      <c r="K15" s="17" t="e">
        <v>#DIV/0!</v>
      </c>
    </row>
    <row r="16" spans="2:21" x14ac:dyDescent="0.35">
      <c r="B16" s="8" t="s">
        <v>24</v>
      </c>
      <c r="C16" s="7"/>
      <c r="D16" s="7"/>
      <c r="E16" s="7"/>
      <c r="F16" s="7"/>
      <c r="G16" s="29" t="e" cm="1">
        <f t="array" ref="G16:K16">J39:N39/J38:N38-1</f>
        <v>#DIV/0!</v>
      </c>
      <c r="H16" s="24" t="e">
        <v>#DIV/0!</v>
      </c>
      <c r="I16" s="24" t="e">
        <v>#DIV/0!</v>
      </c>
      <c r="J16" s="24" t="e">
        <v>#DIV/0!</v>
      </c>
      <c r="K16" s="30" t="e">
        <v>#DIV/0!</v>
      </c>
    </row>
    <row r="17" spans="2:16" x14ac:dyDescent="0.35">
      <c r="B17" s="8" t="s">
        <v>25</v>
      </c>
      <c r="C17" s="7"/>
      <c r="D17" s="7"/>
      <c r="E17" s="7"/>
      <c r="F17" s="7"/>
      <c r="G17" s="29" t="e" cm="1">
        <f t="array" ref="G17:K17">Q39:U39/Q38:U38-1</f>
        <v>#DIV/0!</v>
      </c>
      <c r="H17" s="24" t="e">
        <v>#DIV/0!</v>
      </c>
      <c r="I17" s="24" t="e">
        <v>#DIV/0!</v>
      </c>
      <c r="J17" s="24" t="e">
        <v>#DIV/0!</v>
      </c>
      <c r="K17" s="30" t="e">
        <v>#DIV/0!</v>
      </c>
    </row>
    <row r="18" spans="2:16" x14ac:dyDescent="0.35">
      <c r="B18" s="10" t="s">
        <v>26</v>
      </c>
      <c r="C18" s="11"/>
      <c r="D18" s="11"/>
      <c r="E18" s="11"/>
      <c r="F18" s="11"/>
      <c r="G18" s="28" t="e" cm="1">
        <f t="array" ref="G18:K18">C55:G55/C54:G54-1</f>
        <v>#DIV/0!</v>
      </c>
      <c r="H18" s="18" t="e">
        <v>#DIV/0!</v>
      </c>
      <c r="I18" s="18" t="e">
        <v>#DIV/0!</v>
      </c>
      <c r="J18" s="18" t="e">
        <v>#DIV/0!</v>
      </c>
      <c r="K18" s="19" t="e">
        <v>#DIV/0!</v>
      </c>
    </row>
    <row r="19" spans="2:16" x14ac:dyDescent="0.35">
      <c r="B19" s="9" t="e">
        <f>"%Δ PSS "&amp;#REF!&amp;" vs "&amp;#REF!-1</f>
        <v>#REF!</v>
      </c>
      <c r="C19" s="20"/>
      <c r="D19" s="20"/>
      <c r="E19" s="20"/>
      <c r="F19" s="20"/>
      <c r="G19" s="126" t="e">
        <f>Q55/Q54-1</f>
        <v>#DIV/0!</v>
      </c>
      <c r="H19" s="127"/>
      <c r="I19" s="127"/>
      <c r="J19" s="127"/>
      <c r="K19" s="128"/>
    </row>
    <row r="20" spans="2:16" x14ac:dyDescent="0.35">
      <c r="B20" s="3" t="e">
        <f>"%Δ taux cotisants en tranche B "&amp;#REF!&amp;" vs "&amp;#REF!-1</f>
        <v>#REF!</v>
      </c>
      <c r="C20" s="11"/>
      <c r="D20" s="11"/>
      <c r="E20" s="11"/>
      <c r="F20" s="11"/>
      <c r="G20" s="31" t="e" cm="1">
        <f t="array" ref="G20:K20">J55:N55/J54:N54-1</f>
        <v>#DIV/0!</v>
      </c>
      <c r="H20" s="21" t="e">
        <v>#DIV/0!</v>
      </c>
      <c r="I20" s="21" t="e">
        <v>#DIV/0!</v>
      </c>
      <c r="J20" s="21" t="e">
        <v>#DIV/0!</v>
      </c>
      <c r="K20" s="22" t="e">
        <v>#DIV/0!</v>
      </c>
    </row>
    <row r="25" spans="2:16" x14ac:dyDescent="0.35">
      <c r="C25" t="s">
        <v>29</v>
      </c>
    </row>
    <row r="26" spans="2:16" x14ac:dyDescent="0.35">
      <c r="B26" t="s">
        <v>21</v>
      </c>
      <c r="I26" t="s">
        <v>22</v>
      </c>
      <c r="P26" t="s">
        <v>15</v>
      </c>
    </row>
    <row r="27" spans="2:16" x14ac:dyDescent="0.35">
      <c r="B27" t="e" cm="1">
        <f t="array" ref="B27">#REF!</f>
        <v>#REF!</v>
      </c>
      <c r="C27" t="e" cm="1">
        <f t="array" ref="C27">#REF!</f>
        <v>#REF!</v>
      </c>
      <c r="I27" t="e" cm="1">
        <f t="array" ref="I27">#REF!</f>
        <v>#REF!</v>
      </c>
      <c r="P27" t="e" cm="1">
        <f t="array" ref="P27">#REF!</f>
        <v>#REF!</v>
      </c>
    </row>
    <row r="28" spans="2:16" x14ac:dyDescent="0.35">
      <c r="C28" s="4" t="e" cm="1">
        <f t="array" ref="C28">#REF!/1000000</f>
        <v>#REF!</v>
      </c>
      <c r="D28" s="4"/>
      <c r="E28" s="4"/>
      <c r="F28" s="4"/>
      <c r="G28" s="4"/>
    </row>
    <row r="29" spans="2:16" x14ac:dyDescent="0.35">
      <c r="C29" s="4"/>
      <c r="D29" s="4"/>
      <c r="E29" s="4"/>
      <c r="F29" s="4"/>
      <c r="G29" s="4"/>
    </row>
    <row r="30" spans="2:16" x14ac:dyDescent="0.35">
      <c r="C30" s="4"/>
      <c r="D30" s="4"/>
      <c r="E30" s="4"/>
      <c r="F30" s="4"/>
      <c r="G30" s="4"/>
    </row>
    <row r="31" spans="2:16" x14ac:dyDescent="0.35">
      <c r="C31" s="4"/>
      <c r="D31" s="4"/>
      <c r="E31" s="4"/>
      <c r="F31" s="4"/>
      <c r="G31" s="4"/>
    </row>
    <row r="32" spans="2:16" x14ac:dyDescent="0.35">
      <c r="C32" s="4"/>
      <c r="D32" s="4"/>
      <c r="E32" s="4"/>
      <c r="F32" s="4"/>
      <c r="G32" s="4"/>
    </row>
    <row r="33" spans="2:16" x14ac:dyDescent="0.35">
      <c r="C33" s="4"/>
      <c r="D33" s="4"/>
      <c r="E33" s="4"/>
      <c r="F33" s="4"/>
      <c r="G33" s="4"/>
    </row>
    <row r="34" spans="2:16" x14ac:dyDescent="0.35">
      <c r="C34" s="4"/>
      <c r="D34" s="4"/>
      <c r="E34" s="4"/>
      <c r="F34" s="4"/>
      <c r="G34" s="4"/>
    </row>
    <row r="35" spans="2:16" x14ac:dyDescent="0.35">
      <c r="C35" s="4"/>
      <c r="D35" s="4"/>
      <c r="E35" s="4"/>
      <c r="F35" s="4"/>
      <c r="G35" s="4"/>
    </row>
    <row r="36" spans="2:16" x14ac:dyDescent="0.35">
      <c r="C36" s="4"/>
      <c r="D36" s="4"/>
      <c r="E36" s="4"/>
      <c r="F36" s="4"/>
      <c r="G36" s="4"/>
    </row>
    <row r="37" spans="2:16" x14ac:dyDescent="0.35">
      <c r="C37" s="4"/>
      <c r="D37" s="4"/>
      <c r="E37" s="4"/>
      <c r="F37" s="4"/>
      <c r="G37" s="4"/>
    </row>
    <row r="38" spans="2:16" x14ac:dyDescent="0.35">
      <c r="C38" s="4"/>
      <c r="D38" s="4"/>
      <c r="E38" s="4"/>
      <c r="F38" s="4"/>
      <c r="G38" s="4"/>
    </row>
    <row r="39" spans="2:16" x14ac:dyDescent="0.35">
      <c r="C39" s="4"/>
      <c r="D39" s="4"/>
      <c r="E39" s="4"/>
      <c r="F39" s="4"/>
      <c r="G39" s="4"/>
    </row>
    <row r="42" spans="2:16" x14ac:dyDescent="0.35">
      <c r="B42" t="s">
        <v>7</v>
      </c>
      <c r="I42" t="s">
        <v>23</v>
      </c>
      <c r="P42" t="s">
        <v>9</v>
      </c>
    </row>
    <row r="43" spans="2:16" x14ac:dyDescent="0.35">
      <c r="B43" t="e" cm="1">
        <f t="array" ref="B43">#REF!</f>
        <v>#REF!</v>
      </c>
      <c r="I43" t="e" cm="1">
        <f t="array" ref="I43">#REF!</f>
        <v>#REF!</v>
      </c>
      <c r="P43" t="e" cm="1">
        <f t="array" ref="P43">#REF!</f>
        <v>#REF!</v>
      </c>
    </row>
  </sheetData>
  <mergeCells count="3">
    <mergeCell ref="G8:K8"/>
    <mergeCell ref="Q8:U8"/>
    <mergeCell ref="G19:K1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E26F-798C-4BDF-91F0-0E76CFF551DA}">
  <dimension ref="A39:I68"/>
  <sheetViews>
    <sheetView workbookViewId="0">
      <selection activeCell="I21" sqref="I21"/>
    </sheetView>
  </sheetViews>
  <sheetFormatPr baseColWidth="10" defaultColWidth="11.7265625" defaultRowHeight="14.5" x14ac:dyDescent="0.35"/>
  <sheetData>
    <row r="39" spans="1:9" x14ac:dyDescent="0.35">
      <c r="B39" t="str" cm="1">
        <f t="array" ref="B39:E39">SUBSTITUTE(B41:E41,"pct_cotisants_tranche_b_","")</f>
        <v/>
      </c>
      <c r="C39" t="str">
        <v/>
      </c>
      <c r="D39" t="str">
        <v/>
      </c>
      <c r="E39" t="str">
        <v/>
      </c>
      <c r="F39" t="str" cm="1">
        <f t="array" ref="F39:I39">SUBSTITUTE(F41:I41,"pct_cotisants_tranche_b_","")</f>
        <v>0</v>
      </c>
      <c r="G39" t="str">
        <v>0</v>
      </c>
      <c r="H39" t="str">
        <v>0</v>
      </c>
      <c r="I39" t="str">
        <v>0</v>
      </c>
    </row>
    <row r="40" spans="1:9" x14ac:dyDescent="0.35">
      <c r="B40" t="s">
        <v>5</v>
      </c>
      <c r="F40" t="s">
        <v>6</v>
      </c>
    </row>
    <row r="41" spans="1:9" x14ac:dyDescent="0.35">
      <c r="A41" t="e" cm="1">
        <f t="array" ref="A41">#REF!</f>
        <v>#REF!</v>
      </c>
      <c r="F41" cm="1">
        <f t="array" ref="F41:I41">B41:E41</f>
        <v>0</v>
      </c>
      <c r="G41">
        <v>0</v>
      </c>
      <c r="H41">
        <v>0</v>
      </c>
      <c r="I41">
        <v>0</v>
      </c>
    </row>
    <row r="42" spans="1:9" x14ac:dyDescent="0.35">
      <c r="B42" s="1"/>
      <c r="C42" s="1"/>
      <c r="D42" s="1"/>
      <c r="E42" s="1"/>
      <c r="F42" s="1"/>
      <c r="G42" s="1"/>
      <c r="H42" s="1"/>
      <c r="I42" s="1"/>
    </row>
    <row r="43" spans="1:9" x14ac:dyDescent="0.35">
      <c r="B43" s="1"/>
      <c r="C43" s="1"/>
      <c r="D43" s="1"/>
      <c r="E43" s="1"/>
      <c r="F43" s="1" cm="1">
        <f t="array" ref="F43:I52">B43:E52-B42:E51</f>
        <v>0</v>
      </c>
      <c r="G43" s="1">
        <v>0</v>
      </c>
      <c r="H43" s="1">
        <v>0</v>
      </c>
      <c r="I43" s="1">
        <v>0</v>
      </c>
    </row>
    <row r="44" spans="1:9" x14ac:dyDescent="0.35">
      <c r="B44" s="1"/>
      <c r="C44" s="1"/>
      <c r="D44" s="1"/>
      <c r="E44" s="1"/>
      <c r="F44" s="1">
        <v>0</v>
      </c>
      <c r="G44" s="1">
        <v>0</v>
      </c>
      <c r="H44" s="1">
        <v>0</v>
      </c>
      <c r="I44" s="1">
        <v>0</v>
      </c>
    </row>
    <row r="45" spans="1:9" x14ac:dyDescent="0.35">
      <c r="B45" s="1"/>
      <c r="C45" s="1"/>
      <c r="D45" s="1"/>
      <c r="E45" s="1"/>
      <c r="F45" s="1">
        <v>0</v>
      </c>
      <c r="G45" s="1">
        <v>0</v>
      </c>
      <c r="H45" s="1">
        <v>0</v>
      </c>
      <c r="I45" s="1">
        <v>0</v>
      </c>
    </row>
    <row r="46" spans="1:9" x14ac:dyDescent="0.35">
      <c r="B46" s="1"/>
      <c r="C46" s="1"/>
      <c r="D46" s="1"/>
      <c r="E46" s="1"/>
      <c r="F46" s="1">
        <v>0</v>
      </c>
      <c r="G46" s="1">
        <v>0</v>
      </c>
      <c r="H46" s="1">
        <v>0</v>
      </c>
      <c r="I46" s="1">
        <v>0</v>
      </c>
    </row>
    <row r="47" spans="1:9" x14ac:dyDescent="0.35">
      <c r="B47" s="1"/>
      <c r="C47" s="1"/>
      <c r="D47" s="1"/>
      <c r="E47" s="1"/>
      <c r="F47" s="1">
        <v>0</v>
      </c>
      <c r="G47" s="1">
        <v>0</v>
      </c>
      <c r="H47" s="1">
        <v>0</v>
      </c>
      <c r="I47" s="1">
        <v>0</v>
      </c>
    </row>
    <row r="48" spans="1:9" x14ac:dyDescent="0.35">
      <c r="B48" s="1"/>
      <c r="C48" s="1"/>
      <c r="D48" s="1"/>
      <c r="E48" s="1"/>
      <c r="F48" s="1">
        <v>0</v>
      </c>
      <c r="G48" s="1">
        <v>0</v>
      </c>
      <c r="H48" s="1">
        <v>0</v>
      </c>
      <c r="I48" s="1">
        <v>0</v>
      </c>
    </row>
    <row r="49" spans="1:9" x14ac:dyDescent="0.35">
      <c r="B49" s="1"/>
      <c r="C49" s="1"/>
      <c r="D49" s="1"/>
      <c r="E49" s="1"/>
      <c r="F49" s="1">
        <v>0</v>
      </c>
      <c r="G49" s="1">
        <v>0</v>
      </c>
      <c r="H49" s="1">
        <v>0</v>
      </c>
      <c r="I49" s="1">
        <v>0</v>
      </c>
    </row>
    <row r="50" spans="1:9" x14ac:dyDescent="0.35">
      <c r="B50" s="1"/>
      <c r="C50" s="1"/>
      <c r="D50" s="1"/>
      <c r="E50" s="1"/>
      <c r="F50" s="1">
        <v>0</v>
      </c>
      <c r="G50" s="1">
        <v>0</v>
      </c>
      <c r="H50" s="1">
        <v>0</v>
      </c>
      <c r="I50" s="1">
        <v>0</v>
      </c>
    </row>
    <row r="51" spans="1:9" x14ac:dyDescent="0.35">
      <c r="B51" s="1"/>
      <c r="C51" s="1"/>
      <c r="D51" s="1"/>
      <c r="E51" s="1"/>
      <c r="F51" s="1">
        <v>0</v>
      </c>
      <c r="G51" s="1">
        <v>0</v>
      </c>
      <c r="H51" s="1">
        <v>0</v>
      </c>
      <c r="I51" s="1">
        <v>0</v>
      </c>
    </row>
    <row r="52" spans="1:9" x14ac:dyDescent="0.35">
      <c r="B52" s="1"/>
      <c r="C52" s="1"/>
      <c r="D52" s="1"/>
      <c r="E52" s="1"/>
      <c r="F52" s="1">
        <v>0</v>
      </c>
      <c r="G52" s="1">
        <v>0</v>
      </c>
      <c r="H52" s="1">
        <v>0</v>
      </c>
      <c r="I52" s="1">
        <v>0</v>
      </c>
    </row>
    <row r="56" spans="1:9" x14ac:dyDescent="0.35">
      <c r="B56" t="s">
        <v>5</v>
      </c>
      <c r="F56" t="s">
        <v>6</v>
      </c>
    </row>
    <row r="57" spans="1:9" x14ac:dyDescent="0.35">
      <c r="A57" t="e" cm="1">
        <f t="array" ref="A57">#REF!</f>
        <v>#REF!</v>
      </c>
      <c r="B57" t="e" cm="1">
        <f t="array" ref="B57">#REF!</f>
        <v>#REF!</v>
      </c>
      <c r="F57" t="e" cm="1">
        <f t="array" ref="F57:I57">B57:E57</f>
        <v>#REF!</v>
      </c>
      <c r="G57">
        <v>0</v>
      </c>
      <c r="H57">
        <v>0</v>
      </c>
      <c r="I57">
        <v>0</v>
      </c>
    </row>
    <row r="59" spans="1:9" x14ac:dyDescent="0.35">
      <c r="F59" s="1" cm="1">
        <f t="array" ref="F59:I68">B59:E68-B58:E67</f>
        <v>0</v>
      </c>
      <c r="G59" s="1">
        <v>0</v>
      </c>
      <c r="H59" s="1">
        <v>0</v>
      </c>
      <c r="I59" s="1">
        <v>0</v>
      </c>
    </row>
    <row r="60" spans="1:9" x14ac:dyDescent="0.35">
      <c r="F60" s="1">
        <v>0</v>
      </c>
      <c r="G60" s="1">
        <v>0</v>
      </c>
      <c r="H60" s="1">
        <v>0</v>
      </c>
      <c r="I60" s="1">
        <v>0</v>
      </c>
    </row>
    <row r="61" spans="1:9" x14ac:dyDescent="0.35">
      <c r="F61" s="1">
        <v>0</v>
      </c>
      <c r="G61" s="1">
        <v>0</v>
      </c>
      <c r="H61" s="1">
        <v>0</v>
      </c>
      <c r="I61" s="1">
        <v>0</v>
      </c>
    </row>
    <row r="62" spans="1:9" x14ac:dyDescent="0.35">
      <c r="F62" s="1">
        <v>0</v>
      </c>
      <c r="G62" s="1">
        <v>0</v>
      </c>
      <c r="H62" s="1">
        <v>0</v>
      </c>
      <c r="I62" s="1">
        <v>0</v>
      </c>
    </row>
    <row r="63" spans="1:9" x14ac:dyDescent="0.35">
      <c r="F63" s="1">
        <v>0</v>
      </c>
      <c r="G63" s="1">
        <v>0</v>
      </c>
      <c r="H63" s="1">
        <v>0</v>
      </c>
      <c r="I63" s="1">
        <v>0</v>
      </c>
    </row>
    <row r="64" spans="1:9" x14ac:dyDescent="0.35">
      <c r="F64" s="1">
        <v>0</v>
      </c>
      <c r="G64" s="1">
        <v>0</v>
      </c>
      <c r="H64" s="1">
        <v>0</v>
      </c>
      <c r="I64" s="1">
        <v>0</v>
      </c>
    </row>
    <row r="65" spans="6:9" x14ac:dyDescent="0.35">
      <c r="F65" s="1">
        <v>0</v>
      </c>
      <c r="G65" s="1">
        <v>0</v>
      </c>
      <c r="H65" s="1">
        <v>0</v>
      </c>
      <c r="I65" s="1">
        <v>0</v>
      </c>
    </row>
    <row r="66" spans="6:9" x14ac:dyDescent="0.35">
      <c r="F66" s="1">
        <v>0</v>
      </c>
      <c r="G66" s="1">
        <v>0</v>
      </c>
      <c r="H66" s="1">
        <v>0</v>
      </c>
      <c r="I66" s="1">
        <v>0</v>
      </c>
    </row>
    <row r="67" spans="6:9" x14ac:dyDescent="0.35">
      <c r="F67" s="1">
        <v>0</v>
      </c>
      <c r="G67" s="1">
        <v>0</v>
      </c>
      <c r="H67" s="1">
        <v>0</v>
      </c>
      <c r="I67" s="1">
        <v>0</v>
      </c>
    </row>
    <row r="68" spans="6:9" x14ac:dyDescent="0.35">
      <c r="F68" s="1">
        <v>0</v>
      </c>
      <c r="G68" s="1">
        <v>0</v>
      </c>
      <c r="H68" s="1">
        <v>0</v>
      </c>
      <c r="I68" s="1">
        <v>0</v>
      </c>
    </row>
  </sheetData>
  <pageMargins left="0.7" right="0.7" top="0.75" bottom="0.75" header="0.3" footer="0.3"/>
  <headerFooter>
    <oddFooter>&amp;L_x000D_&amp;1#&amp;"Calibri"&amp;10&amp;KFF0000 Interne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3747E-C6A1-4131-845D-6BA2CD2C619D}">
  <dimension ref="A22:R115"/>
  <sheetViews>
    <sheetView workbookViewId="0">
      <selection activeCell="F43" sqref="F43"/>
    </sheetView>
  </sheetViews>
  <sheetFormatPr baseColWidth="10" defaultColWidth="9.54296875" defaultRowHeight="14.5" x14ac:dyDescent="0.35"/>
  <sheetData>
    <row r="22" spans="1:18" x14ac:dyDescent="0.35">
      <c r="D22" t="e">
        <f>F40</f>
        <v>#REF!</v>
      </c>
      <c r="H22">
        <f>G40</f>
        <v>0</v>
      </c>
      <c r="L22">
        <f>H40</f>
        <v>0</v>
      </c>
      <c r="P22">
        <f>I40</f>
        <v>0</v>
      </c>
    </row>
    <row r="23" spans="1:18" x14ac:dyDescent="0.35">
      <c r="A23" t="s">
        <v>12</v>
      </c>
      <c r="B23" t="str">
        <f>B103</f>
        <v>PSS</v>
      </c>
      <c r="D23" t="str">
        <f>B39</f>
        <v>Taux moyen de cotisations</v>
      </c>
      <c r="E23" t="str">
        <f>B55</f>
        <v>Assiette moyenne</v>
      </c>
      <c r="F23" t="str">
        <f>B87</f>
        <v>Pourcentage de cotisants en tranche B</v>
      </c>
      <c r="H23" t="str">
        <f>B39</f>
        <v>Taux moyen de cotisations</v>
      </c>
      <c r="I23" t="str">
        <f>B55</f>
        <v>Assiette moyenne</v>
      </c>
      <c r="J23" t="str">
        <f>B87</f>
        <v>Pourcentage de cotisants en tranche B</v>
      </c>
      <c r="L23" t="str">
        <f>B39</f>
        <v>Taux moyen de cotisations</v>
      </c>
      <c r="M23" t="str">
        <f>B55</f>
        <v>Assiette moyenne</v>
      </c>
      <c r="N23" t="str">
        <f>B87</f>
        <v>Pourcentage de cotisants en tranche B</v>
      </c>
      <c r="P23" t="str">
        <f>B39</f>
        <v>Taux moyen de cotisations</v>
      </c>
      <c r="Q23" t="str">
        <f>B55</f>
        <v>Assiette moyenne</v>
      </c>
      <c r="R23" t="str">
        <f>B87</f>
        <v>Pourcentage de cotisants en tranche B</v>
      </c>
    </row>
    <row r="24" spans="1:18" x14ac:dyDescent="0.35">
      <c r="A24" cm="1">
        <f t="array" ref="A24:A33">A42:A51</f>
        <v>0</v>
      </c>
      <c r="B24" s="1" t="e" cm="1">
        <f t="array" ref="B24:B33">C106:C115</f>
        <v>#DIV/0!</v>
      </c>
      <c r="C24" s="1"/>
      <c r="D24" s="1" t="e" cm="1">
        <f t="array" ref="D24:D33">F42:F51</f>
        <v>#DIV/0!</v>
      </c>
      <c r="E24" s="1" t="e" cm="1">
        <f t="array" ref="E24:E33">F58:F67</f>
        <v>#DIV/0!</v>
      </c>
      <c r="F24" s="1" t="e" cm="1">
        <f t="array" ref="F24:F33">F90:F99</f>
        <v>#DIV/0!</v>
      </c>
      <c r="H24" s="1" t="e" cm="1">
        <f t="array" ref="H24:H33">G42:G51</f>
        <v>#DIV/0!</v>
      </c>
      <c r="I24" s="1" t="e" cm="1">
        <f t="array" ref="I24:I33">G58:G67</f>
        <v>#DIV/0!</v>
      </c>
      <c r="J24" s="1" t="e" cm="1">
        <f t="array" ref="J24:J33">G90:G99</f>
        <v>#DIV/0!</v>
      </c>
      <c r="L24" s="1" t="e" cm="1">
        <f t="array" ref="L24:L33">H42:H51</f>
        <v>#DIV/0!</v>
      </c>
      <c r="M24" s="1" t="e" cm="1">
        <f t="array" ref="M24:M33">H58:H67</f>
        <v>#DIV/0!</v>
      </c>
      <c r="N24" s="1" t="e" cm="1">
        <f t="array" ref="N24:N33">H90:H99</f>
        <v>#DIV/0!</v>
      </c>
      <c r="P24" s="1" t="e" cm="1">
        <f t="array" ref="P24:P33">I42:I51</f>
        <v>#DIV/0!</v>
      </c>
      <c r="Q24" s="1" t="e" cm="1">
        <f t="array" ref="Q24:Q33">I58:I67</f>
        <v>#DIV/0!</v>
      </c>
      <c r="R24" s="1" t="e" cm="1">
        <f t="array" ref="R24:R33">I90:I99</f>
        <v>#DIV/0!</v>
      </c>
    </row>
    <row r="25" spans="1:18" x14ac:dyDescent="0.35">
      <c r="A25">
        <v>0</v>
      </c>
      <c r="B25" s="1" t="e">
        <v>#DIV/0!</v>
      </c>
      <c r="C25" s="1"/>
      <c r="D25" s="1" t="e">
        <v>#DIV/0!</v>
      </c>
      <c r="E25" s="1" t="e">
        <v>#DIV/0!</v>
      </c>
      <c r="F25" s="1" t="e">
        <v>#DIV/0!</v>
      </c>
      <c r="H25" s="1" t="e">
        <v>#DIV/0!</v>
      </c>
      <c r="I25" s="1" t="e">
        <v>#DIV/0!</v>
      </c>
      <c r="J25" s="1" t="e">
        <v>#DIV/0!</v>
      </c>
      <c r="L25" s="1" t="e">
        <v>#DIV/0!</v>
      </c>
      <c r="M25" s="1" t="e">
        <v>#DIV/0!</v>
      </c>
      <c r="N25" s="1" t="e">
        <v>#DIV/0!</v>
      </c>
      <c r="P25" s="1" t="e">
        <v>#DIV/0!</v>
      </c>
      <c r="Q25" s="1" t="e">
        <v>#DIV/0!</v>
      </c>
      <c r="R25" s="1" t="e">
        <v>#DIV/0!</v>
      </c>
    </row>
    <row r="26" spans="1:18" x14ac:dyDescent="0.35">
      <c r="A26">
        <v>0</v>
      </c>
      <c r="B26" s="1" t="e">
        <v>#DIV/0!</v>
      </c>
      <c r="C26" s="1"/>
      <c r="D26" s="1" t="e">
        <v>#DIV/0!</v>
      </c>
      <c r="E26" s="1" t="e">
        <v>#DIV/0!</v>
      </c>
      <c r="F26" s="1" t="e">
        <v>#DIV/0!</v>
      </c>
      <c r="H26" s="1" t="e">
        <v>#DIV/0!</v>
      </c>
      <c r="I26" s="1" t="e">
        <v>#DIV/0!</v>
      </c>
      <c r="J26" s="1" t="e">
        <v>#DIV/0!</v>
      </c>
      <c r="L26" s="1" t="e">
        <v>#DIV/0!</v>
      </c>
      <c r="M26" s="1" t="e">
        <v>#DIV/0!</v>
      </c>
      <c r="N26" s="1" t="e">
        <v>#DIV/0!</v>
      </c>
      <c r="P26" s="1" t="e">
        <v>#DIV/0!</v>
      </c>
      <c r="Q26" s="1" t="e">
        <v>#DIV/0!</v>
      </c>
      <c r="R26" s="1" t="e">
        <v>#DIV/0!</v>
      </c>
    </row>
    <row r="27" spans="1:18" x14ac:dyDescent="0.35">
      <c r="A27">
        <v>0</v>
      </c>
      <c r="B27" s="1" t="e">
        <v>#DIV/0!</v>
      </c>
      <c r="C27" s="1"/>
      <c r="D27" s="1" t="e">
        <v>#DIV/0!</v>
      </c>
      <c r="E27" s="1" t="e">
        <v>#DIV/0!</v>
      </c>
      <c r="F27" s="1" t="e">
        <v>#DIV/0!</v>
      </c>
      <c r="H27" s="1" t="e">
        <v>#DIV/0!</v>
      </c>
      <c r="I27" s="1" t="e">
        <v>#DIV/0!</v>
      </c>
      <c r="J27" s="1" t="e">
        <v>#DIV/0!</v>
      </c>
      <c r="L27" s="1" t="e">
        <v>#DIV/0!</v>
      </c>
      <c r="M27" s="1" t="e">
        <v>#DIV/0!</v>
      </c>
      <c r="N27" s="1" t="e">
        <v>#DIV/0!</v>
      </c>
      <c r="P27" s="1" t="e">
        <v>#DIV/0!</v>
      </c>
      <c r="Q27" s="1" t="e">
        <v>#DIV/0!</v>
      </c>
      <c r="R27" s="1" t="e">
        <v>#DIV/0!</v>
      </c>
    </row>
    <row r="28" spans="1:18" x14ac:dyDescent="0.35">
      <c r="A28">
        <v>0</v>
      </c>
      <c r="B28" s="1" t="e">
        <v>#DIV/0!</v>
      </c>
      <c r="C28" s="1"/>
      <c r="D28" s="1" t="e">
        <v>#DIV/0!</v>
      </c>
      <c r="E28" s="1" t="e">
        <v>#DIV/0!</v>
      </c>
      <c r="F28" s="1" t="e">
        <v>#DIV/0!</v>
      </c>
      <c r="H28" s="1" t="e">
        <v>#DIV/0!</v>
      </c>
      <c r="I28" s="1" t="e">
        <v>#DIV/0!</v>
      </c>
      <c r="J28" s="1" t="e">
        <v>#DIV/0!</v>
      </c>
      <c r="L28" s="1" t="e">
        <v>#DIV/0!</v>
      </c>
      <c r="M28" s="1" t="e">
        <v>#DIV/0!</v>
      </c>
      <c r="N28" s="1" t="e">
        <v>#DIV/0!</v>
      </c>
      <c r="P28" s="1" t="e">
        <v>#DIV/0!</v>
      </c>
      <c r="Q28" s="1" t="e">
        <v>#DIV/0!</v>
      </c>
      <c r="R28" s="1" t="e">
        <v>#DIV/0!</v>
      </c>
    </row>
    <row r="29" spans="1:18" x14ac:dyDescent="0.35">
      <c r="A29">
        <v>0</v>
      </c>
      <c r="B29" s="1" t="e">
        <v>#DIV/0!</v>
      </c>
      <c r="C29" s="1"/>
      <c r="D29" s="1" t="e">
        <v>#DIV/0!</v>
      </c>
      <c r="E29" s="1" t="e">
        <v>#DIV/0!</v>
      </c>
      <c r="F29" s="1" t="e">
        <v>#DIV/0!</v>
      </c>
      <c r="H29" s="1" t="e">
        <v>#DIV/0!</v>
      </c>
      <c r="I29" s="1" t="e">
        <v>#DIV/0!</v>
      </c>
      <c r="J29" s="1" t="e">
        <v>#DIV/0!</v>
      </c>
      <c r="L29" s="1" t="e">
        <v>#DIV/0!</v>
      </c>
      <c r="M29" s="1" t="e">
        <v>#DIV/0!</v>
      </c>
      <c r="N29" s="1" t="e">
        <v>#DIV/0!</v>
      </c>
      <c r="P29" s="1" t="e">
        <v>#DIV/0!</v>
      </c>
      <c r="Q29" s="1" t="e">
        <v>#DIV/0!</v>
      </c>
      <c r="R29" s="1" t="e">
        <v>#DIV/0!</v>
      </c>
    </row>
    <row r="30" spans="1:18" x14ac:dyDescent="0.35">
      <c r="A30">
        <v>0</v>
      </c>
      <c r="B30" s="1" t="e">
        <v>#DIV/0!</v>
      </c>
      <c r="C30" s="1"/>
      <c r="D30" s="1" t="e">
        <v>#DIV/0!</v>
      </c>
      <c r="E30" s="1" t="e">
        <v>#DIV/0!</v>
      </c>
      <c r="F30" s="1" t="e">
        <v>#DIV/0!</v>
      </c>
      <c r="H30" s="1" t="e">
        <v>#DIV/0!</v>
      </c>
      <c r="I30" s="1" t="e">
        <v>#DIV/0!</v>
      </c>
      <c r="J30" s="1" t="e">
        <v>#DIV/0!</v>
      </c>
      <c r="L30" s="1" t="e">
        <v>#DIV/0!</v>
      </c>
      <c r="M30" s="1" t="e">
        <v>#DIV/0!</v>
      </c>
      <c r="N30" s="1" t="e">
        <v>#DIV/0!</v>
      </c>
      <c r="P30" s="1" t="e">
        <v>#DIV/0!</v>
      </c>
      <c r="Q30" s="1" t="e">
        <v>#DIV/0!</v>
      </c>
      <c r="R30" s="1" t="e">
        <v>#DIV/0!</v>
      </c>
    </row>
    <row r="31" spans="1:18" x14ac:dyDescent="0.35">
      <c r="A31">
        <v>0</v>
      </c>
      <c r="B31" s="1" t="e">
        <v>#DIV/0!</v>
      </c>
      <c r="C31" s="1"/>
      <c r="D31" s="1" t="e">
        <v>#DIV/0!</v>
      </c>
      <c r="E31" s="1" t="e">
        <v>#DIV/0!</v>
      </c>
      <c r="F31" s="1" t="e">
        <v>#DIV/0!</v>
      </c>
      <c r="H31" s="1" t="e">
        <v>#DIV/0!</v>
      </c>
      <c r="I31" s="1" t="e">
        <v>#DIV/0!</v>
      </c>
      <c r="J31" s="1" t="e">
        <v>#DIV/0!</v>
      </c>
      <c r="L31" s="1" t="e">
        <v>#DIV/0!</v>
      </c>
      <c r="M31" s="1" t="e">
        <v>#DIV/0!</v>
      </c>
      <c r="N31" s="1" t="e">
        <v>#DIV/0!</v>
      </c>
      <c r="P31" s="1" t="e">
        <v>#DIV/0!</v>
      </c>
      <c r="Q31" s="1" t="e">
        <v>#DIV/0!</v>
      </c>
      <c r="R31" s="1" t="e">
        <v>#DIV/0!</v>
      </c>
    </row>
    <row r="32" spans="1:18" x14ac:dyDescent="0.35">
      <c r="A32">
        <v>0</v>
      </c>
      <c r="B32" s="1" t="e">
        <v>#DIV/0!</v>
      </c>
      <c r="C32" s="1"/>
      <c r="D32" s="1" t="e">
        <v>#DIV/0!</v>
      </c>
      <c r="E32" s="1" t="e">
        <v>#DIV/0!</v>
      </c>
      <c r="F32" s="1" t="e">
        <v>#DIV/0!</v>
      </c>
      <c r="H32" s="1" t="e">
        <v>#DIV/0!</v>
      </c>
      <c r="I32" s="1" t="e">
        <v>#DIV/0!</v>
      </c>
      <c r="J32" s="1" t="e">
        <v>#DIV/0!</v>
      </c>
      <c r="L32" s="1" t="e">
        <v>#DIV/0!</v>
      </c>
      <c r="M32" s="1" t="e">
        <v>#DIV/0!</v>
      </c>
      <c r="N32" s="1" t="e">
        <v>#DIV/0!</v>
      </c>
      <c r="P32" s="1" t="e">
        <v>#DIV/0!</v>
      </c>
      <c r="Q32" s="1" t="e">
        <v>#DIV/0!</v>
      </c>
      <c r="R32" s="1" t="e">
        <v>#DIV/0!</v>
      </c>
    </row>
    <row r="33" spans="1:18" x14ac:dyDescent="0.35">
      <c r="A33">
        <v>0</v>
      </c>
      <c r="B33" s="1" t="e">
        <v>#DIV/0!</v>
      </c>
      <c r="C33" s="1"/>
      <c r="D33" s="1" t="e">
        <v>#DIV/0!</v>
      </c>
      <c r="E33" s="1" t="e">
        <v>#DIV/0!</v>
      </c>
      <c r="F33" s="1" t="e">
        <v>#DIV/0!</v>
      </c>
      <c r="H33" s="1" t="e">
        <v>#DIV/0!</v>
      </c>
      <c r="I33" s="1" t="e">
        <v>#DIV/0!</v>
      </c>
      <c r="J33" s="1" t="e">
        <v>#DIV/0!</v>
      </c>
      <c r="L33" s="1" t="e">
        <v>#DIV/0!</v>
      </c>
      <c r="M33" s="1" t="e">
        <v>#DIV/0!</v>
      </c>
      <c r="N33" s="1" t="e">
        <v>#DIV/0!</v>
      </c>
      <c r="P33" s="1" t="e">
        <v>#DIV/0!</v>
      </c>
      <c r="Q33" s="1" t="e">
        <v>#DIV/0!</v>
      </c>
      <c r="R33" s="1" t="e">
        <v>#DIV/0!</v>
      </c>
    </row>
    <row r="38" spans="1:18" x14ac:dyDescent="0.35">
      <c r="A38" t="s">
        <v>7</v>
      </c>
    </row>
    <row r="39" spans="1:18" x14ac:dyDescent="0.35">
      <c r="B39" t="s">
        <v>4</v>
      </c>
      <c r="F39" t="s">
        <v>14</v>
      </c>
      <c r="K39" t="s">
        <v>17</v>
      </c>
    </row>
    <row r="40" spans="1:18" x14ac:dyDescent="0.35">
      <c r="A40" t="e" cm="1">
        <f t="array" ref="A40">#REF!</f>
        <v>#REF!</v>
      </c>
      <c r="F40" t="e" cm="1">
        <f t="array" ref="F40">#REF!</f>
        <v>#REF!</v>
      </c>
      <c r="K40" cm="1">
        <f t="array" ref="K40:N40">B40:E40</f>
        <v>0</v>
      </c>
      <c r="L40">
        <v>0</v>
      </c>
      <c r="M40">
        <v>0</v>
      </c>
      <c r="N40">
        <v>0</v>
      </c>
    </row>
    <row r="41" spans="1:18" x14ac:dyDescent="0.35">
      <c r="B41" s="1"/>
      <c r="C41" s="1"/>
      <c r="D41" s="1"/>
      <c r="E41" s="1"/>
      <c r="K41" s="5" t="e" cm="1">
        <f t="array" ref="K41:N51">100*B41:E51/B41:E41</f>
        <v>#DIV/0!</v>
      </c>
      <c r="L41" s="5" t="e">
        <v>#DIV/0!</v>
      </c>
      <c r="M41" s="5" t="e">
        <v>#DIV/0!</v>
      </c>
      <c r="N41" s="5" t="e">
        <v>#DIV/0!</v>
      </c>
    </row>
    <row r="42" spans="1:18" x14ac:dyDescent="0.35">
      <c r="B42" s="1"/>
      <c r="C42" s="1"/>
      <c r="D42" s="1"/>
      <c r="E42" s="1"/>
      <c r="F42" s="1" t="e" cm="1">
        <f t="array" ref="F42:I51">B42:E51/B41:E50-1</f>
        <v>#DIV/0!</v>
      </c>
      <c r="G42" s="1" t="e">
        <v>#DIV/0!</v>
      </c>
      <c r="H42" s="1" t="e">
        <v>#DIV/0!</v>
      </c>
      <c r="I42" s="1" t="e">
        <v>#DIV/0!</v>
      </c>
      <c r="K42" s="5" t="e">
        <v>#DIV/0!</v>
      </c>
      <c r="L42" s="5" t="e">
        <v>#DIV/0!</v>
      </c>
      <c r="M42" s="5" t="e">
        <v>#DIV/0!</v>
      </c>
      <c r="N42" s="5" t="e">
        <v>#DIV/0!</v>
      </c>
    </row>
    <row r="43" spans="1:18" x14ac:dyDescent="0.35">
      <c r="B43" s="1"/>
      <c r="C43" s="1"/>
      <c r="D43" s="1"/>
      <c r="E43" s="1"/>
      <c r="F43" s="1" t="e">
        <v>#DIV/0!</v>
      </c>
      <c r="G43" s="1" t="e">
        <v>#DIV/0!</v>
      </c>
      <c r="H43" s="1" t="e">
        <v>#DIV/0!</v>
      </c>
      <c r="I43" s="1" t="e">
        <v>#DIV/0!</v>
      </c>
      <c r="K43" s="5" t="e">
        <v>#DIV/0!</v>
      </c>
      <c r="L43" s="5" t="e">
        <v>#DIV/0!</v>
      </c>
      <c r="M43" s="5" t="e">
        <v>#DIV/0!</v>
      </c>
      <c r="N43" s="5" t="e">
        <v>#DIV/0!</v>
      </c>
    </row>
    <row r="44" spans="1:18" x14ac:dyDescent="0.35">
      <c r="B44" s="1"/>
      <c r="C44" s="1"/>
      <c r="D44" s="1"/>
      <c r="E44" s="1"/>
      <c r="F44" s="1" t="e">
        <v>#DIV/0!</v>
      </c>
      <c r="G44" s="1" t="e">
        <v>#DIV/0!</v>
      </c>
      <c r="H44" s="1" t="e">
        <v>#DIV/0!</v>
      </c>
      <c r="I44" s="1" t="e">
        <v>#DIV/0!</v>
      </c>
      <c r="K44" s="5" t="e">
        <v>#DIV/0!</v>
      </c>
      <c r="L44" s="5" t="e">
        <v>#DIV/0!</v>
      </c>
      <c r="M44" s="5" t="e">
        <v>#DIV/0!</v>
      </c>
      <c r="N44" s="5" t="e">
        <v>#DIV/0!</v>
      </c>
    </row>
    <row r="45" spans="1:18" x14ac:dyDescent="0.35">
      <c r="B45" s="1"/>
      <c r="C45" s="1"/>
      <c r="D45" s="1"/>
      <c r="E45" s="1"/>
      <c r="F45" s="1" t="e">
        <v>#DIV/0!</v>
      </c>
      <c r="G45" s="1" t="e">
        <v>#DIV/0!</v>
      </c>
      <c r="H45" s="1" t="e">
        <v>#DIV/0!</v>
      </c>
      <c r="I45" s="1" t="e">
        <v>#DIV/0!</v>
      </c>
      <c r="K45" s="5" t="e">
        <v>#DIV/0!</v>
      </c>
      <c r="L45" s="5" t="e">
        <v>#DIV/0!</v>
      </c>
      <c r="M45" s="5" t="e">
        <v>#DIV/0!</v>
      </c>
      <c r="N45" s="5" t="e">
        <v>#DIV/0!</v>
      </c>
    </row>
    <row r="46" spans="1:18" x14ac:dyDescent="0.35">
      <c r="B46" s="1"/>
      <c r="C46" s="1"/>
      <c r="D46" s="1"/>
      <c r="E46" s="1"/>
      <c r="F46" s="1" t="e">
        <v>#DIV/0!</v>
      </c>
      <c r="G46" s="1" t="e">
        <v>#DIV/0!</v>
      </c>
      <c r="H46" s="1" t="e">
        <v>#DIV/0!</v>
      </c>
      <c r="I46" s="1" t="e">
        <v>#DIV/0!</v>
      </c>
      <c r="K46" s="5" t="e">
        <v>#DIV/0!</v>
      </c>
      <c r="L46" s="5" t="e">
        <v>#DIV/0!</v>
      </c>
      <c r="M46" s="5" t="e">
        <v>#DIV/0!</v>
      </c>
      <c r="N46" s="5" t="e">
        <v>#DIV/0!</v>
      </c>
    </row>
    <row r="47" spans="1:18" x14ac:dyDescent="0.35">
      <c r="B47" s="1"/>
      <c r="C47" s="1"/>
      <c r="D47" s="1"/>
      <c r="E47" s="1"/>
      <c r="F47" s="1" t="e">
        <v>#DIV/0!</v>
      </c>
      <c r="G47" s="1" t="e">
        <v>#DIV/0!</v>
      </c>
      <c r="H47" s="1" t="e">
        <v>#DIV/0!</v>
      </c>
      <c r="I47" s="1" t="e">
        <v>#DIV/0!</v>
      </c>
      <c r="K47" s="5" t="e">
        <v>#DIV/0!</v>
      </c>
      <c r="L47" s="5" t="e">
        <v>#DIV/0!</v>
      </c>
      <c r="M47" s="5" t="e">
        <v>#DIV/0!</v>
      </c>
      <c r="N47" s="5" t="e">
        <v>#DIV/0!</v>
      </c>
    </row>
    <row r="48" spans="1:18" x14ac:dyDescent="0.35">
      <c r="B48" s="1"/>
      <c r="C48" s="1"/>
      <c r="D48" s="1"/>
      <c r="E48" s="1"/>
      <c r="F48" s="1" t="e">
        <v>#DIV/0!</v>
      </c>
      <c r="G48" s="1" t="e">
        <v>#DIV/0!</v>
      </c>
      <c r="H48" s="1" t="e">
        <v>#DIV/0!</v>
      </c>
      <c r="I48" s="1" t="e">
        <v>#DIV/0!</v>
      </c>
      <c r="K48" s="5" t="e">
        <v>#DIV/0!</v>
      </c>
      <c r="L48" s="5" t="e">
        <v>#DIV/0!</v>
      </c>
      <c r="M48" s="5" t="e">
        <v>#DIV/0!</v>
      </c>
      <c r="N48" s="5" t="e">
        <v>#DIV/0!</v>
      </c>
    </row>
    <row r="49" spans="1:14" x14ac:dyDescent="0.35">
      <c r="B49" s="1"/>
      <c r="C49" s="1"/>
      <c r="D49" s="1"/>
      <c r="E49" s="1"/>
      <c r="F49" s="1" t="e">
        <v>#DIV/0!</v>
      </c>
      <c r="G49" s="1" t="e">
        <v>#DIV/0!</v>
      </c>
      <c r="H49" s="1" t="e">
        <v>#DIV/0!</v>
      </c>
      <c r="I49" s="1" t="e">
        <v>#DIV/0!</v>
      </c>
      <c r="K49" s="5" t="e">
        <v>#DIV/0!</v>
      </c>
      <c r="L49" s="5" t="e">
        <v>#DIV/0!</v>
      </c>
      <c r="M49" s="5" t="e">
        <v>#DIV/0!</v>
      </c>
      <c r="N49" s="5" t="e">
        <v>#DIV/0!</v>
      </c>
    </row>
    <row r="50" spans="1:14" x14ac:dyDescent="0.35">
      <c r="B50" s="1"/>
      <c r="C50" s="1"/>
      <c r="D50" s="1"/>
      <c r="E50" s="1"/>
      <c r="F50" s="1" t="e">
        <v>#DIV/0!</v>
      </c>
      <c r="G50" s="1" t="e">
        <v>#DIV/0!</v>
      </c>
      <c r="H50" s="1" t="e">
        <v>#DIV/0!</v>
      </c>
      <c r="I50" s="1" t="e">
        <v>#DIV/0!</v>
      </c>
      <c r="K50" s="5" t="e">
        <v>#DIV/0!</v>
      </c>
      <c r="L50" s="5" t="e">
        <v>#DIV/0!</v>
      </c>
      <c r="M50" s="5" t="e">
        <v>#DIV/0!</v>
      </c>
      <c r="N50" s="5" t="e">
        <v>#DIV/0!</v>
      </c>
    </row>
    <row r="51" spans="1:14" x14ac:dyDescent="0.35">
      <c r="B51" s="1"/>
      <c r="C51" s="1"/>
      <c r="D51" s="1"/>
      <c r="E51" s="1"/>
      <c r="F51" s="1" t="e">
        <v>#DIV/0!</v>
      </c>
      <c r="G51" s="1" t="e">
        <v>#DIV/0!</v>
      </c>
      <c r="H51" s="1" t="e">
        <v>#DIV/0!</v>
      </c>
      <c r="I51" s="1" t="e">
        <v>#DIV/0!</v>
      </c>
      <c r="K51" s="5" t="e">
        <v>#DIV/0!</v>
      </c>
      <c r="L51" s="5" t="e">
        <v>#DIV/0!</v>
      </c>
      <c r="M51" s="5" t="e">
        <v>#DIV/0!</v>
      </c>
      <c r="N51" s="5" t="e">
        <v>#DIV/0!</v>
      </c>
    </row>
    <row r="54" spans="1:14" x14ac:dyDescent="0.35">
      <c r="A54" t="s">
        <v>8</v>
      </c>
    </row>
    <row r="55" spans="1:14" x14ac:dyDescent="0.35">
      <c r="B55" t="s">
        <v>3</v>
      </c>
      <c r="F55" t="s">
        <v>14</v>
      </c>
      <c r="K55" t="s">
        <v>17</v>
      </c>
    </row>
    <row r="56" spans="1:14" x14ac:dyDescent="0.35">
      <c r="A56" t="e" cm="1">
        <f t="array" ref="A56">#REF!</f>
        <v>#REF!</v>
      </c>
      <c r="F56" cm="1">
        <f t="array" ref="F56:I56">B56:E56</f>
        <v>0</v>
      </c>
      <c r="G56">
        <v>0</v>
      </c>
      <c r="H56">
        <v>0</v>
      </c>
      <c r="I56">
        <v>0</v>
      </c>
      <c r="K56" cm="1">
        <f t="array" ref="K56:N56">B56:E56</f>
        <v>0</v>
      </c>
      <c r="L56">
        <v>0</v>
      </c>
      <c r="M56">
        <v>0</v>
      </c>
      <c r="N56">
        <v>0</v>
      </c>
    </row>
    <row r="57" spans="1:14" x14ac:dyDescent="0.35">
      <c r="B57" s="4"/>
      <c r="C57" s="4"/>
      <c r="D57" s="4"/>
      <c r="E57" s="4"/>
      <c r="K57" s="5" t="e" cm="1">
        <f t="array" ref="K57:N67">100*B57:E67/B57:E57</f>
        <v>#DIV/0!</v>
      </c>
      <c r="L57" s="5" t="e">
        <v>#DIV/0!</v>
      </c>
      <c r="M57" s="5" t="e">
        <v>#DIV/0!</v>
      </c>
      <c r="N57" s="5" t="e">
        <v>#DIV/0!</v>
      </c>
    </row>
    <row r="58" spans="1:14" x14ac:dyDescent="0.35">
      <c r="B58" s="4"/>
      <c r="C58" s="4"/>
      <c r="D58" s="4"/>
      <c r="E58" s="4"/>
      <c r="F58" s="1" t="e" cm="1">
        <f t="array" ref="F58:I67">B58:E67/B57:E66-1</f>
        <v>#DIV/0!</v>
      </c>
      <c r="G58" s="1" t="e">
        <v>#DIV/0!</v>
      </c>
      <c r="H58" s="1" t="e">
        <v>#DIV/0!</v>
      </c>
      <c r="I58" s="1" t="e">
        <v>#DIV/0!</v>
      </c>
      <c r="K58" s="5" t="e">
        <v>#DIV/0!</v>
      </c>
      <c r="L58" s="5" t="e">
        <v>#DIV/0!</v>
      </c>
      <c r="M58" s="5" t="e">
        <v>#DIV/0!</v>
      </c>
      <c r="N58" s="5" t="e">
        <v>#DIV/0!</v>
      </c>
    </row>
    <row r="59" spans="1:14" x14ac:dyDescent="0.35">
      <c r="B59" s="4"/>
      <c r="C59" s="4"/>
      <c r="D59" s="4"/>
      <c r="E59" s="4"/>
      <c r="F59" s="1" t="e">
        <v>#DIV/0!</v>
      </c>
      <c r="G59" s="1" t="e">
        <v>#DIV/0!</v>
      </c>
      <c r="H59" s="1" t="e">
        <v>#DIV/0!</v>
      </c>
      <c r="I59" s="1" t="e">
        <v>#DIV/0!</v>
      </c>
      <c r="K59" s="5" t="e">
        <v>#DIV/0!</v>
      </c>
      <c r="L59" s="5" t="e">
        <v>#DIV/0!</v>
      </c>
      <c r="M59" s="5" t="e">
        <v>#DIV/0!</v>
      </c>
      <c r="N59" s="5" t="e">
        <v>#DIV/0!</v>
      </c>
    </row>
    <row r="60" spans="1:14" x14ac:dyDescent="0.35">
      <c r="B60" s="4"/>
      <c r="C60" s="4"/>
      <c r="D60" s="4"/>
      <c r="E60" s="4"/>
      <c r="F60" s="1" t="e">
        <v>#DIV/0!</v>
      </c>
      <c r="G60" s="1" t="e">
        <v>#DIV/0!</v>
      </c>
      <c r="H60" s="1" t="e">
        <v>#DIV/0!</v>
      </c>
      <c r="I60" s="1" t="e">
        <v>#DIV/0!</v>
      </c>
      <c r="K60" s="5" t="e">
        <v>#DIV/0!</v>
      </c>
      <c r="L60" s="5" t="e">
        <v>#DIV/0!</v>
      </c>
      <c r="M60" s="5" t="e">
        <v>#DIV/0!</v>
      </c>
      <c r="N60" s="5" t="e">
        <v>#DIV/0!</v>
      </c>
    </row>
    <row r="61" spans="1:14" x14ac:dyDescent="0.35">
      <c r="B61" s="4"/>
      <c r="C61" s="4"/>
      <c r="D61" s="4"/>
      <c r="E61" s="4"/>
      <c r="F61" s="1" t="e">
        <v>#DIV/0!</v>
      </c>
      <c r="G61" s="1" t="e">
        <v>#DIV/0!</v>
      </c>
      <c r="H61" s="1" t="e">
        <v>#DIV/0!</v>
      </c>
      <c r="I61" s="1" t="e">
        <v>#DIV/0!</v>
      </c>
      <c r="K61" s="5" t="e">
        <v>#DIV/0!</v>
      </c>
      <c r="L61" s="5" t="e">
        <v>#DIV/0!</v>
      </c>
      <c r="M61" s="5" t="e">
        <v>#DIV/0!</v>
      </c>
      <c r="N61" s="5" t="e">
        <v>#DIV/0!</v>
      </c>
    </row>
    <row r="62" spans="1:14" x14ac:dyDescent="0.35">
      <c r="B62" s="4"/>
      <c r="C62" s="4"/>
      <c r="D62" s="4"/>
      <c r="E62" s="4"/>
      <c r="F62" s="1" t="e">
        <v>#DIV/0!</v>
      </c>
      <c r="G62" s="1" t="e">
        <v>#DIV/0!</v>
      </c>
      <c r="H62" s="1" t="e">
        <v>#DIV/0!</v>
      </c>
      <c r="I62" s="1" t="e">
        <v>#DIV/0!</v>
      </c>
      <c r="K62" s="5" t="e">
        <v>#DIV/0!</v>
      </c>
      <c r="L62" s="5" t="e">
        <v>#DIV/0!</v>
      </c>
      <c r="M62" s="5" t="e">
        <v>#DIV/0!</v>
      </c>
      <c r="N62" s="5" t="e">
        <v>#DIV/0!</v>
      </c>
    </row>
    <row r="63" spans="1:14" x14ac:dyDescent="0.35">
      <c r="B63" s="4"/>
      <c r="C63" s="4"/>
      <c r="D63" s="4"/>
      <c r="E63" s="4"/>
      <c r="F63" s="1" t="e">
        <v>#DIV/0!</v>
      </c>
      <c r="G63" s="1" t="e">
        <v>#DIV/0!</v>
      </c>
      <c r="H63" s="1" t="e">
        <v>#DIV/0!</v>
      </c>
      <c r="I63" s="1" t="e">
        <v>#DIV/0!</v>
      </c>
      <c r="K63" s="5" t="e">
        <v>#DIV/0!</v>
      </c>
      <c r="L63" s="5" t="e">
        <v>#DIV/0!</v>
      </c>
      <c r="M63" s="5" t="e">
        <v>#DIV/0!</v>
      </c>
      <c r="N63" s="5" t="e">
        <v>#DIV/0!</v>
      </c>
    </row>
    <row r="64" spans="1:14" x14ac:dyDescent="0.35">
      <c r="B64" s="4"/>
      <c r="C64" s="4"/>
      <c r="D64" s="4"/>
      <c r="E64" s="4"/>
      <c r="F64" s="1" t="e">
        <v>#DIV/0!</v>
      </c>
      <c r="G64" s="1" t="e">
        <v>#DIV/0!</v>
      </c>
      <c r="H64" s="1" t="e">
        <v>#DIV/0!</v>
      </c>
      <c r="I64" s="1" t="e">
        <v>#DIV/0!</v>
      </c>
      <c r="K64" s="5" t="e">
        <v>#DIV/0!</v>
      </c>
      <c r="L64" s="5" t="e">
        <v>#DIV/0!</v>
      </c>
      <c r="M64" s="5" t="e">
        <v>#DIV/0!</v>
      </c>
      <c r="N64" s="5" t="e">
        <v>#DIV/0!</v>
      </c>
    </row>
    <row r="65" spans="1:14" x14ac:dyDescent="0.35">
      <c r="B65" s="4"/>
      <c r="C65" s="4"/>
      <c r="D65" s="4"/>
      <c r="E65" s="4"/>
      <c r="F65" s="1" t="e">
        <v>#DIV/0!</v>
      </c>
      <c r="G65" s="1" t="e">
        <v>#DIV/0!</v>
      </c>
      <c r="H65" s="1" t="e">
        <v>#DIV/0!</v>
      </c>
      <c r="I65" s="1" t="e">
        <v>#DIV/0!</v>
      </c>
      <c r="K65" s="5" t="e">
        <v>#DIV/0!</v>
      </c>
      <c r="L65" s="5" t="e">
        <v>#DIV/0!</v>
      </c>
      <c r="M65" s="5" t="e">
        <v>#DIV/0!</v>
      </c>
      <c r="N65" s="5" t="e">
        <v>#DIV/0!</v>
      </c>
    </row>
    <row r="66" spans="1:14" x14ac:dyDescent="0.35">
      <c r="B66" s="4"/>
      <c r="C66" s="4"/>
      <c r="D66" s="4"/>
      <c r="E66" s="4"/>
      <c r="F66" s="1" t="e">
        <v>#DIV/0!</v>
      </c>
      <c r="G66" s="1" t="e">
        <v>#DIV/0!</v>
      </c>
      <c r="H66" s="1" t="e">
        <v>#DIV/0!</v>
      </c>
      <c r="I66" s="1" t="e">
        <v>#DIV/0!</v>
      </c>
      <c r="K66" s="5" t="e">
        <v>#DIV/0!</v>
      </c>
      <c r="L66" s="5" t="e">
        <v>#DIV/0!</v>
      </c>
      <c r="M66" s="5" t="e">
        <v>#DIV/0!</v>
      </c>
      <c r="N66" s="5" t="e">
        <v>#DIV/0!</v>
      </c>
    </row>
    <row r="67" spans="1:14" x14ac:dyDescent="0.35">
      <c r="B67" s="4"/>
      <c r="C67" s="4"/>
      <c r="D67" s="4"/>
      <c r="E67" s="4"/>
      <c r="F67" s="1" t="e">
        <v>#DIV/0!</v>
      </c>
      <c r="G67" s="1" t="e">
        <v>#DIV/0!</v>
      </c>
      <c r="H67" s="1" t="e">
        <v>#DIV/0!</v>
      </c>
      <c r="I67" s="1" t="e">
        <v>#DIV/0!</v>
      </c>
      <c r="K67" s="5" t="e">
        <v>#DIV/0!</v>
      </c>
      <c r="L67" s="5" t="e">
        <v>#DIV/0!</v>
      </c>
      <c r="M67" s="5" t="e">
        <v>#DIV/0!</v>
      </c>
      <c r="N67" s="5" t="e">
        <v>#DIV/0!</v>
      </c>
    </row>
    <row r="70" spans="1:14" x14ac:dyDescent="0.35">
      <c r="A70" t="s">
        <v>18</v>
      </c>
    </row>
    <row r="71" spans="1:14" x14ac:dyDescent="0.35">
      <c r="B71" t="s">
        <v>3</v>
      </c>
      <c r="F71" t="s">
        <v>14</v>
      </c>
      <c r="K71" t="s">
        <v>17</v>
      </c>
    </row>
    <row r="72" spans="1:14" x14ac:dyDescent="0.35">
      <c r="A72" t="e" cm="1">
        <f t="array" ref="A72">#REF!</f>
        <v>#REF!</v>
      </c>
      <c r="F72" cm="1">
        <f t="array" ref="F72:I72">B72:E72</f>
        <v>0</v>
      </c>
      <c r="G72">
        <v>0</v>
      </c>
      <c r="H72">
        <v>0</v>
      </c>
      <c r="I72">
        <v>0</v>
      </c>
      <c r="K72" cm="1">
        <f t="array" ref="K72:N72">B72:E72</f>
        <v>0</v>
      </c>
      <c r="L72">
        <v>0</v>
      </c>
      <c r="M72">
        <v>0</v>
      </c>
      <c r="N72">
        <v>0</v>
      </c>
    </row>
    <row r="73" spans="1:14" x14ac:dyDescent="0.35">
      <c r="B73" s="4"/>
      <c r="C73" s="4"/>
      <c r="D73" s="4"/>
      <c r="E73" s="4"/>
      <c r="F73" s="1"/>
      <c r="G73" s="1"/>
      <c r="H73" s="1"/>
      <c r="I73" s="1"/>
      <c r="K73" s="5" t="e" cm="1">
        <f t="array" ref="K73:N83">100*B73:E83/B73:E73</f>
        <v>#DIV/0!</v>
      </c>
      <c r="L73" s="5" t="e">
        <v>#DIV/0!</v>
      </c>
      <c r="M73" s="5" t="e">
        <v>#DIV/0!</v>
      </c>
      <c r="N73" s="5" t="e">
        <v>#DIV/0!</v>
      </c>
    </row>
    <row r="74" spans="1:14" x14ac:dyDescent="0.35">
      <c r="B74" s="4"/>
      <c r="C74" s="4"/>
      <c r="D74" s="4"/>
      <c r="E74" s="4"/>
      <c r="F74" s="1" t="e" cm="1">
        <f t="array" ref="F74:I83">B74:E83/B73:E82-1</f>
        <v>#DIV/0!</v>
      </c>
      <c r="G74" s="1" t="e">
        <v>#DIV/0!</v>
      </c>
      <c r="H74" s="1" t="e">
        <v>#DIV/0!</v>
      </c>
      <c r="I74" s="1" t="e">
        <v>#DIV/0!</v>
      </c>
      <c r="K74" s="5" t="e">
        <v>#DIV/0!</v>
      </c>
      <c r="L74" s="5" t="e">
        <v>#DIV/0!</v>
      </c>
      <c r="M74" s="5" t="e">
        <v>#DIV/0!</v>
      </c>
      <c r="N74" s="5" t="e">
        <v>#DIV/0!</v>
      </c>
    </row>
    <row r="75" spans="1:14" x14ac:dyDescent="0.35">
      <c r="B75" s="4"/>
      <c r="C75" s="4"/>
      <c r="D75" s="4"/>
      <c r="E75" s="4"/>
      <c r="F75" s="1" t="e">
        <v>#DIV/0!</v>
      </c>
      <c r="G75" s="1" t="e">
        <v>#DIV/0!</v>
      </c>
      <c r="H75" s="1" t="e">
        <v>#DIV/0!</v>
      </c>
      <c r="I75" s="1" t="e">
        <v>#DIV/0!</v>
      </c>
      <c r="K75" s="5" t="e">
        <v>#DIV/0!</v>
      </c>
      <c r="L75" s="5" t="e">
        <v>#DIV/0!</v>
      </c>
      <c r="M75" s="5" t="e">
        <v>#DIV/0!</v>
      </c>
      <c r="N75" s="5" t="e">
        <v>#DIV/0!</v>
      </c>
    </row>
    <row r="76" spans="1:14" x14ac:dyDescent="0.35">
      <c r="B76" s="4"/>
      <c r="C76" s="4"/>
      <c r="D76" s="4"/>
      <c r="E76" s="4"/>
      <c r="F76" s="1" t="e">
        <v>#DIV/0!</v>
      </c>
      <c r="G76" s="1" t="e">
        <v>#DIV/0!</v>
      </c>
      <c r="H76" s="1" t="e">
        <v>#DIV/0!</v>
      </c>
      <c r="I76" s="1" t="e">
        <v>#DIV/0!</v>
      </c>
      <c r="K76" s="5" t="e">
        <v>#DIV/0!</v>
      </c>
      <c r="L76" s="5" t="e">
        <v>#DIV/0!</v>
      </c>
      <c r="M76" s="5" t="e">
        <v>#DIV/0!</v>
      </c>
      <c r="N76" s="5" t="e">
        <v>#DIV/0!</v>
      </c>
    </row>
    <row r="77" spans="1:14" x14ac:dyDescent="0.35">
      <c r="B77" s="4"/>
      <c r="C77" s="4"/>
      <c r="D77" s="4"/>
      <c r="E77" s="4"/>
      <c r="F77" s="1" t="e">
        <v>#DIV/0!</v>
      </c>
      <c r="G77" s="1" t="e">
        <v>#DIV/0!</v>
      </c>
      <c r="H77" s="1" t="e">
        <v>#DIV/0!</v>
      </c>
      <c r="I77" s="1" t="e">
        <v>#DIV/0!</v>
      </c>
      <c r="K77" s="5" t="e">
        <v>#DIV/0!</v>
      </c>
      <c r="L77" s="5" t="e">
        <v>#DIV/0!</v>
      </c>
      <c r="M77" s="5" t="e">
        <v>#DIV/0!</v>
      </c>
      <c r="N77" s="5" t="e">
        <v>#DIV/0!</v>
      </c>
    </row>
    <row r="78" spans="1:14" x14ac:dyDescent="0.35">
      <c r="B78" s="4"/>
      <c r="C78" s="4"/>
      <c r="D78" s="4"/>
      <c r="E78" s="4"/>
      <c r="F78" s="1" t="e">
        <v>#DIV/0!</v>
      </c>
      <c r="G78" s="1" t="e">
        <v>#DIV/0!</v>
      </c>
      <c r="H78" s="1" t="e">
        <v>#DIV/0!</v>
      </c>
      <c r="I78" s="1" t="e">
        <v>#DIV/0!</v>
      </c>
      <c r="K78" s="5" t="e">
        <v>#DIV/0!</v>
      </c>
      <c r="L78" s="5" t="e">
        <v>#DIV/0!</v>
      </c>
      <c r="M78" s="5" t="e">
        <v>#DIV/0!</v>
      </c>
      <c r="N78" s="5" t="e">
        <v>#DIV/0!</v>
      </c>
    </row>
    <row r="79" spans="1:14" x14ac:dyDescent="0.35">
      <c r="B79" s="4"/>
      <c r="C79" s="4"/>
      <c r="D79" s="4"/>
      <c r="E79" s="4"/>
      <c r="F79" s="1" t="e">
        <v>#DIV/0!</v>
      </c>
      <c r="G79" s="1" t="e">
        <v>#DIV/0!</v>
      </c>
      <c r="H79" s="1" t="e">
        <v>#DIV/0!</v>
      </c>
      <c r="I79" s="1" t="e">
        <v>#DIV/0!</v>
      </c>
      <c r="K79" s="5" t="e">
        <v>#DIV/0!</v>
      </c>
      <c r="L79" s="5" t="e">
        <v>#DIV/0!</v>
      </c>
      <c r="M79" s="5" t="e">
        <v>#DIV/0!</v>
      </c>
      <c r="N79" s="5" t="e">
        <v>#DIV/0!</v>
      </c>
    </row>
    <row r="80" spans="1:14" x14ac:dyDescent="0.35">
      <c r="B80" s="4"/>
      <c r="C80" s="4"/>
      <c r="D80" s="4"/>
      <c r="E80" s="4"/>
      <c r="F80" s="1" t="e">
        <v>#DIV/0!</v>
      </c>
      <c r="G80" s="1" t="e">
        <v>#DIV/0!</v>
      </c>
      <c r="H80" s="1" t="e">
        <v>#DIV/0!</v>
      </c>
      <c r="I80" s="1" t="e">
        <v>#DIV/0!</v>
      </c>
      <c r="K80" s="5" t="e">
        <v>#DIV/0!</v>
      </c>
      <c r="L80" s="5" t="e">
        <v>#DIV/0!</v>
      </c>
      <c r="M80" s="5" t="e">
        <v>#DIV/0!</v>
      </c>
      <c r="N80" s="5" t="e">
        <v>#DIV/0!</v>
      </c>
    </row>
    <row r="81" spans="1:14" x14ac:dyDescent="0.35">
      <c r="B81" s="4"/>
      <c r="C81" s="4"/>
      <c r="D81" s="4"/>
      <c r="E81" s="4"/>
      <c r="F81" s="1" t="e">
        <v>#DIV/0!</v>
      </c>
      <c r="G81" s="1" t="e">
        <v>#DIV/0!</v>
      </c>
      <c r="H81" s="1" t="e">
        <v>#DIV/0!</v>
      </c>
      <c r="I81" s="1" t="e">
        <v>#DIV/0!</v>
      </c>
      <c r="K81" s="5" t="e">
        <v>#DIV/0!</v>
      </c>
      <c r="L81" s="5" t="e">
        <v>#DIV/0!</v>
      </c>
      <c r="M81" s="5" t="e">
        <v>#DIV/0!</v>
      </c>
      <c r="N81" s="5" t="e">
        <v>#DIV/0!</v>
      </c>
    </row>
    <row r="82" spans="1:14" x14ac:dyDescent="0.35">
      <c r="B82" s="4"/>
      <c r="C82" s="4"/>
      <c r="D82" s="4"/>
      <c r="E82" s="4"/>
      <c r="F82" s="1" t="e">
        <v>#DIV/0!</v>
      </c>
      <c r="G82" s="1" t="e">
        <v>#DIV/0!</v>
      </c>
      <c r="H82" s="1" t="e">
        <v>#DIV/0!</v>
      </c>
      <c r="I82" s="1" t="e">
        <v>#DIV/0!</v>
      </c>
      <c r="K82" s="5" t="e">
        <v>#DIV/0!</v>
      </c>
      <c r="L82" s="5" t="e">
        <v>#DIV/0!</v>
      </c>
      <c r="M82" s="5" t="e">
        <v>#DIV/0!</v>
      </c>
      <c r="N82" s="5" t="e">
        <v>#DIV/0!</v>
      </c>
    </row>
    <row r="83" spans="1:14" x14ac:dyDescent="0.35">
      <c r="B83" s="4"/>
      <c r="C83" s="4"/>
      <c r="D83" s="4"/>
      <c r="E83" s="4"/>
      <c r="F83" s="1" t="e">
        <v>#DIV/0!</v>
      </c>
      <c r="G83" s="1" t="e">
        <v>#DIV/0!</v>
      </c>
      <c r="H83" s="1" t="e">
        <v>#DIV/0!</v>
      </c>
      <c r="I83" s="1" t="e">
        <v>#DIV/0!</v>
      </c>
      <c r="K83" s="5" t="e">
        <v>#DIV/0!</v>
      </c>
      <c r="L83" s="5" t="e">
        <v>#DIV/0!</v>
      </c>
      <c r="M83" s="5" t="e">
        <v>#DIV/0!</v>
      </c>
      <c r="N83" s="5" t="e">
        <v>#DIV/0!</v>
      </c>
    </row>
    <row r="86" spans="1:14" x14ac:dyDescent="0.35">
      <c r="A86" t="s">
        <v>10</v>
      </c>
    </row>
    <row r="87" spans="1:14" x14ac:dyDescent="0.35">
      <c r="B87" t="s">
        <v>11</v>
      </c>
      <c r="F87" t="s">
        <v>14</v>
      </c>
      <c r="K87" t="s">
        <v>17</v>
      </c>
    </row>
    <row r="88" spans="1:14" x14ac:dyDescent="0.35">
      <c r="A88" t="e" cm="1">
        <f t="array" ref="A88">#REF!</f>
        <v>#REF!</v>
      </c>
      <c r="F88" cm="1">
        <f t="array" ref="F88:I88">B88:E88</f>
        <v>0</v>
      </c>
      <c r="G88">
        <v>0</v>
      </c>
      <c r="H88">
        <v>0</v>
      </c>
      <c r="I88">
        <v>0</v>
      </c>
      <c r="K88" cm="1">
        <f t="array" ref="K88:N88">B88:E88</f>
        <v>0</v>
      </c>
      <c r="L88">
        <v>0</v>
      </c>
      <c r="M88">
        <v>0</v>
      </c>
      <c r="N88">
        <v>0</v>
      </c>
    </row>
    <row r="89" spans="1:14" x14ac:dyDescent="0.35">
      <c r="B89" s="1"/>
      <c r="C89" s="1"/>
      <c r="D89" s="1"/>
      <c r="E89" s="1"/>
      <c r="K89" s="5" t="e" cm="1">
        <f t="array" ref="K89:N99">100*B89:E99/B89:E89</f>
        <v>#DIV/0!</v>
      </c>
      <c r="L89" s="5" t="e">
        <v>#DIV/0!</v>
      </c>
      <c r="M89" s="5" t="e">
        <v>#DIV/0!</v>
      </c>
      <c r="N89" s="5" t="e">
        <v>#DIV/0!</v>
      </c>
    </row>
    <row r="90" spans="1:14" x14ac:dyDescent="0.35">
      <c r="B90" s="1"/>
      <c r="C90" s="1"/>
      <c r="D90" s="1"/>
      <c r="E90" s="1"/>
      <c r="F90" s="1" t="e" cm="1">
        <f t="array" ref="F90:I99">B90:E99/B89:E98-1</f>
        <v>#DIV/0!</v>
      </c>
      <c r="G90" s="1" t="e">
        <v>#DIV/0!</v>
      </c>
      <c r="H90" s="1" t="e">
        <v>#DIV/0!</v>
      </c>
      <c r="I90" s="1" t="e">
        <v>#DIV/0!</v>
      </c>
      <c r="K90" s="5" t="e">
        <v>#DIV/0!</v>
      </c>
      <c r="L90" s="5" t="e">
        <v>#DIV/0!</v>
      </c>
      <c r="M90" s="5" t="e">
        <v>#DIV/0!</v>
      </c>
      <c r="N90" s="5" t="e">
        <v>#DIV/0!</v>
      </c>
    </row>
    <row r="91" spans="1:14" x14ac:dyDescent="0.35">
      <c r="B91" s="1"/>
      <c r="C91" s="1"/>
      <c r="D91" s="1"/>
      <c r="E91" s="1"/>
      <c r="F91" s="1" t="e">
        <v>#DIV/0!</v>
      </c>
      <c r="G91" s="1" t="e">
        <v>#DIV/0!</v>
      </c>
      <c r="H91" s="1" t="e">
        <v>#DIV/0!</v>
      </c>
      <c r="I91" s="1" t="e">
        <v>#DIV/0!</v>
      </c>
      <c r="K91" s="5" t="e">
        <v>#DIV/0!</v>
      </c>
      <c r="L91" s="5" t="e">
        <v>#DIV/0!</v>
      </c>
      <c r="M91" s="5" t="e">
        <v>#DIV/0!</v>
      </c>
      <c r="N91" s="5" t="e">
        <v>#DIV/0!</v>
      </c>
    </row>
    <row r="92" spans="1:14" x14ac:dyDescent="0.35">
      <c r="B92" s="1"/>
      <c r="C92" s="1"/>
      <c r="D92" s="1"/>
      <c r="E92" s="1"/>
      <c r="F92" s="1" t="e">
        <v>#DIV/0!</v>
      </c>
      <c r="G92" s="1" t="e">
        <v>#DIV/0!</v>
      </c>
      <c r="H92" s="1" t="e">
        <v>#DIV/0!</v>
      </c>
      <c r="I92" s="1" t="e">
        <v>#DIV/0!</v>
      </c>
      <c r="K92" s="5" t="e">
        <v>#DIV/0!</v>
      </c>
      <c r="L92" s="5" t="e">
        <v>#DIV/0!</v>
      </c>
      <c r="M92" s="5" t="e">
        <v>#DIV/0!</v>
      </c>
      <c r="N92" s="5" t="e">
        <v>#DIV/0!</v>
      </c>
    </row>
    <row r="93" spans="1:14" x14ac:dyDescent="0.35">
      <c r="B93" s="1"/>
      <c r="C93" s="1"/>
      <c r="D93" s="1"/>
      <c r="E93" s="1"/>
      <c r="F93" s="1" t="e">
        <v>#DIV/0!</v>
      </c>
      <c r="G93" s="1" t="e">
        <v>#DIV/0!</v>
      </c>
      <c r="H93" s="1" t="e">
        <v>#DIV/0!</v>
      </c>
      <c r="I93" s="1" t="e">
        <v>#DIV/0!</v>
      </c>
      <c r="K93" s="5" t="e">
        <v>#DIV/0!</v>
      </c>
      <c r="L93" s="5" t="e">
        <v>#DIV/0!</v>
      </c>
      <c r="M93" s="5" t="e">
        <v>#DIV/0!</v>
      </c>
      <c r="N93" s="5" t="e">
        <v>#DIV/0!</v>
      </c>
    </row>
    <row r="94" spans="1:14" x14ac:dyDescent="0.35">
      <c r="B94" s="1"/>
      <c r="C94" s="1"/>
      <c r="D94" s="1"/>
      <c r="E94" s="1"/>
      <c r="F94" s="1" t="e">
        <v>#DIV/0!</v>
      </c>
      <c r="G94" s="1" t="e">
        <v>#DIV/0!</v>
      </c>
      <c r="H94" s="1" t="e">
        <v>#DIV/0!</v>
      </c>
      <c r="I94" s="1" t="e">
        <v>#DIV/0!</v>
      </c>
      <c r="K94" s="5" t="e">
        <v>#DIV/0!</v>
      </c>
      <c r="L94" s="5" t="e">
        <v>#DIV/0!</v>
      </c>
      <c r="M94" s="5" t="e">
        <v>#DIV/0!</v>
      </c>
      <c r="N94" s="5" t="e">
        <v>#DIV/0!</v>
      </c>
    </row>
    <row r="95" spans="1:14" x14ac:dyDescent="0.35">
      <c r="B95" s="1"/>
      <c r="C95" s="1"/>
      <c r="D95" s="1"/>
      <c r="E95" s="1"/>
      <c r="F95" s="1" t="e">
        <v>#DIV/0!</v>
      </c>
      <c r="G95" s="1" t="e">
        <v>#DIV/0!</v>
      </c>
      <c r="H95" s="1" t="e">
        <v>#DIV/0!</v>
      </c>
      <c r="I95" s="1" t="e">
        <v>#DIV/0!</v>
      </c>
      <c r="K95" s="5" t="e">
        <v>#DIV/0!</v>
      </c>
      <c r="L95" s="5" t="e">
        <v>#DIV/0!</v>
      </c>
      <c r="M95" s="5" t="e">
        <v>#DIV/0!</v>
      </c>
      <c r="N95" s="5" t="e">
        <v>#DIV/0!</v>
      </c>
    </row>
    <row r="96" spans="1:14" x14ac:dyDescent="0.35">
      <c r="B96" s="1"/>
      <c r="C96" s="1"/>
      <c r="D96" s="1"/>
      <c r="E96" s="1"/>
      <c r="F96" s="1" t="e">
        <v>#DIV/0!</v>
      </c>
      <c r="G96" s="1" t="e">
        <v>#DIV/0!</v>
      </c>
      <c r="H96" s="1" t="e">
        <v>#DIV/0!</v>
      </c>
      <c r="I96" s="1" t="e">
        <v>#DIV/0!</v>
      </c>
      <c r="K96" s="5" t="e">
        <v>#DIV/0!</v>
      </c>
      <c r="L96" s="5" t="e">
        <v>#DIV/0!</v>
      </c>
      <c r="M96" s="5" t="e">
        <v>#DIV/0!</v>
      </c>
      <c r="N96" s="5" t="e">
        <v>#DIV/0!</v>
      </c>
    </row>
    <row r="97" spans="1:14" x14ac:dyDescent="0.35">
      <c r="B97" s="1"/>
      <c r="C97" s="1"/>
      <c r="D97" s="1"/>
      <c r="E97" s="1"/>
      <c r="F97" s="1" t="e">
        <v>#DIV/0!</v>
      </c>
      <c r="G97" s="1" t="e">
        <v>#DIV/0!</v>
      </c>
      <c r="H97" s="1" t="e">
        <v>#DIV/0!</v>
      </c>
      <c r="I97" s="1" t="e">
        <v>#DIV/0!</v>
      </c>
      <c r="K97" s="5" t="e">
        <v>#DIV/0!</v>
      </c>
      <c r="L97" s="5" t="e">
        <v>#DIV/0!</v>
      </c>
      <c r="M97" s="5" t="e">
        <v>#DIV/0!</v>
      </c>
      <c r="N97" s="5" t="e">
        <v>#DIV/0!</v>
      </c>
    </row>
    <row r="98" spans="1:14" x14ac:dyDescent="0.35">
      <c r="B98" s="1"/>
      <c r="C98" s="1"/>
      <c r="D98" s="1"/>
      <c r="E98" s="1"/>
      <c r="F98" s="1" t="e">
        <v>#DIV/0!</v>
      </c>
      <c r="G98" s="1" t="e">
        <v>#DIV/0!</v>
      </c>
      <c r="H98" s="1" t="e">
        <v>#DIV/0!</v>
      </c>
      <c r="I98" s="1" t="e">
        <v>#DIV/0!</v>
      </c>
      <c r="K98" s="5" t="e">
        <v>#DIV/0!</v>
      </c>
      <c r="L98" s="5" t="e">
        <v>#DIV/0!</v>
      </c>
      <c r="M98" s="5" t="e">
        <v>#DIV/0!</v>
      </c>
      <c r="N98" s="5" t="e">
        <v>#DIV/0!</v>
      </c>
    </row>
    <row r="99" spans="1:14" x14ac:dyDescent="0.35">
      <c r="B99" s="1"/>
      <c r="C99" s="1"/>
      <c r="D99" s="1"/>
      <c r="E99" s="1"/>
      <c r="F99" s="1" t="e">
        <v>#DIV/0!</v>
      </c>
      <c r="G99" s="1" t="e">
        <v>#DIV/0!</v>
      </c>
      <c r="H99" s="1" t="e">
        <v>#DIV/0!</v>
      </c>
      <c r="I99" s="1" t="e">
        <v>#DIV/0!</v>
      </c>
      <c r="K99" s="5" t="e">
        <v>#DIV/0!</v>
      </c>
      <c r="L99" s="5" t="e">
        <v>#DIV/0!</v>
      </c>
      <c r="M99" s="5" t="e">
        <v>#DIV/0!</v>
      </c>
      <c r="N99" s="5" t="e">
        <v>#DIV/0!</v>
      </c>
    </row>
    <row r="102" spans="1:14" x14ac:dyDescent="0.35">
      <c r="A102" t="s">
        <v>9</v>
      </c>
    </row>
    <row r="103" spans="1:14" x14ac:dyDescent="0.35">
      <c r="A103" t="s">
        <v>12</v>
      </c>
      <c r="B103" t="s">
        <v>13</v>
      </c>
      <c r="C103" t="s">
        <v>14</v>
      </c>
      <c r="D103" t="s">
        <v>17</v>
      </c>
    </row>
    <row r="104" spans="1:14" x14ac:dyDescent="0.35">
      <c r="A104" t="e" cm="1">
        <f t="array" ref="A104">#REF!</f>
        <v>#REF!</v>
      </c>
      <c r="B104" s="4"/>
    </row>
    <row r="105" spans="1:14" x14ac:dyDescent="0.35">
      <c r="B105" s="4"/>
      <c r="C105" s="1" t="e" cm="1">
        <f t="array" ref="C105:C115">B105:B115/B104:B114-1</f>
        <v>#DIV/0!</v>
      </c>
      <c r="D105" s="5" t="e" cm="1">
        <f t="array" ref="D105:D115">100*B105:B115/B105</f>
        <v>#DIV/0!</v>
      </c>
    </row>
    <row r="106" spans="1:14" x14ac:dyDescent="0.35">
      <c r="B106" s="4"/>
      <c r="C106" s="1" t="e">
        <v>#DIV/0!</v>
      </c>
      <c r="D106" s="5" t="e">
        <v>#DIV/0!</v>
      </c>
    </row>
    <row r="107" spans="1:14" x14ac:dyDescent="0.35">
      <c r="B107" s="4"/>
      <c r="C107" s="1" t="e">
        <v>#DIV/0!</v>
      </c>
      <c r="D107" s="5" t="e">
        <v>#DIV/0!</v>
      </c>
    </row>
    <row r="108" spans="1:14" x14ac:dyDescent="0.35">
      <c r="B108" s="4"/>
      <c r="C108" s="1" t="e">
        <v>#DIV/0!</v>
      </c>
      <c r="D108" s="5" t="e">
        <v>#DIV/0!</v>
      </c>
    </row>
    <row r="109" spans="1:14" x14ac:dyDescent="0.35">
      <c r="B109" s="4"/>
      <c r="C109" s="1" t="e">
        <v>#DIV/0!</v>
      </c>
      <c r="D109" s="5" t="e">
        <v>#DIV/0!</v>
      </c>
    </row>
    <row r="110" spans="1:14" x14ac:dyDescent="0.35">
      <c r="B110" s="4"/>
      <c r="C110" s="1" t="e">
        <v>#DIV/0!</v>
      </c>
      <c r="D110" s="5" t="e">
        <v>#DIV/0!</v>
      </c>
    </row>
    <row r="111" spans="1:14" x14ac:dyDescent="0.35">
      <c r="B111" s="4"/>
      <c r="C111" s="1" t="e">
        <v>#DIV/0!</v>
      </c>
      <c r="D111" s="5" t="e">
        <v>#DIV/0!</v>
      </c>
    </row>
    <row r="112" spans="1:14" x14ac:dyDescent="0.35">
      <c r="B112" s="4"/>
      <c r="C112" s="1" t="e">
        <v>#DIV/0!</v>
      </c>
      <c r="D112" s="5" t="e">
        <v>#DIV/0!</v>
      </c>
    </row>
    <row r="113" spans="2:4" x14ac:dyDescent="0.35">
      <c r="B113" s="4"/>
      <c r="C113" s="1" t="e">
        <v>#DIV/0!</v>
      </c>
      <c r="D113" s="5" t="e">
        <v>#DIV/0!</v>
      </c>
    </row>
    <row r="114" spans="2:4" x14ac:dyDescent="0.35">
      <c r="B114" s="4"/>
      <c r="C114" s="1" t="e">
        <v>#DIV/0!</v>
      </c>
      <c r="D114" s="5" t="e">
        <v>#DIV/0!</v>
      </c>
    </row>
    <row r="115" spans="2:4" x14ac:dyDescent="0.35">
      <c r="B115" s="4"/>
      <c r="C115" s="1" t="e">
        <v>#DIV/0!</v>
      </c>
      <c r="D115" s="5" t="e">
        <v>#DIV/0!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78347-138C-44CC-A85B-8C5ECC6F382D}">
  <dimension ref="A21:M51"/>
  <sheetViews>
    <sheetView workbookViewId="0">
      <selection activeCell="V30" sqref="V30"/>
    </sheetView>
  </sheetViews>
  <sheetFormatPr baseColWidth="10" defaultRowHeight="14.5" x14ac:dyDescent="0.35"/>
  <sheetData>
    <row r="21" spans="1:13" x14ac:dyDescent="0.35">
      <c r="A21" t="s">
        <v>15</v>
      </c>
    </row>
    <row r="22" spans="1:13" x14ac:dyDescent="0.35">
      <c r="B22" t="s">
        <v>3</v>
      </c>
      <c r="F22" t="s">
        <v>14</v>
      </c>
      <c r="J22" t="s">
        <v>16</v>
      </c>
    </row>
    <row r="23" spans="1:13" x14ac:dyDescent="0.35">
      <c r="A23" t="e" cm="1">
        <f t="array" ref="A23">#REF!</f>
        <v>#REF!</v>
      </c>
      <c r="F23" cm="1">
        <f t="array" ref="F23:I23">B23:E23</f>
        <v>0</v>
      </c>
      <c r="G23">
        <v>0</v>
      </c>
      <c r="H23">
        <v>0</v>
      </c>
      <c r="I23">
        <v>0</v>
      </c>
      <c r="J23" cm="1">
        <f t="array" ref="J23:M23">B23:E23</f>
        <v>0</v>
      </c>
      <c r="K23">
        <v>0</v>
      </c>
      <c r="L23">
        <v>0</v>
      </c>
      <c r="M23">
        <v>0</v>
      </c>
    </row>
    <row r="24" spans="1:13" x14ac:dyDescent="0.35">
      <c r="B24" s="4"/>
      <c r="C24" s="4"/>
      <c r="D24" s="4"/>
      <c r="E24" s="4"/>
      <c r="J24" s="5" t="e" cm="1">
        <f t="array" ref="J24:M34">100*B24:E34/B24:E24</f>
        <v>#DIV/0!</v>
      </c>
      <c r="K24" s="5" t="e">
        <v>#DIV/0!</v>
      </c>
      <c r="L24" s="5" t="e">
        <v>#DIV/0!</v>
      </c>
      <c r="M24" s="5" t="e">
        <v>#DIV/0!</v>
      </c>
    </row>
    <row r="25" spans="1:13" x14ac:dyDescent="0.35">
      <c r="B25" s="4"/>
      <c r="C25" s="4"/>
      <c r="D25" s="4"/>
      <c r="E25" s="4"/>
      <c r="F25" s="1" t="e" cm="1">
        <f t="array" ref="F25:I34">B25:E34/B24:E33-1</f>
        <v>#DIV/0!</v>
      </c>
      <c r="G25" s="1" t="e">
        <v>#DIV/0!</v>
      </c>
      <c r="H25" s="1" t="e">
        <v>#DIV/0!</v>
      </c>
      <c r="I25" s="1" t="e">
        <v>#DIV/0!</v>
      </c>
      <c r="J25" s="5" t="e">
        <v>#DIV/0!</v>
      </c>
      <c r="K25" s="5" t="e">
        <v>#DIV/0!</v>
      </c>
      <c r="L25" s="5" t="e">
        <v>#DIV/0!</v>
      </c>
      <c r="M25" s="5" t="e">
        <v>#DIV/0!</v>
      </c>
    </row>
    <row r="26" spans="1:13" x14ac:dyDescent="0.35">
      <c r="B26" s="4"/>
      <c r="C26" s="4"/>
      <c r="D26" s="4"/>
      <c r="E26" s="4"/>
      <c r="F26" s="1" t="e">
        <v>#DIV/0!</v>
      </c>
      <c r="G26" s="1" t="e">
        <v>#DIV/0!</v>
      </c>
      <c r="H26" s="1" t="e">
        <v>#DIV/0!</v>
      </c>
      <c r="I26" s="1" t="e">
        <v>#DIV/0!</v>
      </c>
      <c r="J26" s="5" t="e">
        <v>#DIV/0!</v>
      </c>
      <c r="K26" s="5" t="e">
        <v>#DIV/0!</v>
      </c>
      <c r="L26" s="5" t="e">
        <v>#DIV/0!</v>
      </c>
      <c r="M26" s="5" t="e">
        <v>#DIV/0!</v>
      </c>
    </row>
    <row r="27" spans="1:13" x14ac:dyDescent="0.35">
      <c r="B27" s="4"/>
      <c r="C27" s="4"/>
      <c r="D27" s="4"/>
      <c r="E27" s="4"/>
      <c r="F27" s="1" t="e">
        <v>#DIV/0!</v>
      </c>
      <c r="G27" s="1" t="e">
        <v>#DIV/0!</v>
      </c>
      <c r="H27" s="1" t="e">
        <v>#DIV/0!</v>
      </c>
      <c r="I27" s="1" t="e">
        <v>#DIV/0!</v>
      </c>
      <c r="J27" s="5" t="e">
        <v>#DIV/0!</v>
      </c>
      <c r="K27" s="5" t="e">
        <v>#DIV/0!</v>
      </c>
      <c r="L27" s="5" t="e">
        <v>#DIV/0!</v>
      </c>
      <c r="M27" s="5" t="e">
        <v>#DIV/0!</v>
      </c>
    </row>
    <row r="28" spans="1:13" x14ac:dyDescent="0.35">
      <c r="B28" s="4"/>
      <c r="C28" s="4"/>
      <c r="D28" s="4"/>
      <c r="E28" s="4"/>
      <c r="F28" s="1" t="e">
        <v>#DIV/0!</v>
      </c>
      <c r="G28" s="1" t="e">
        <v>#DIV/0!</v>
      </c>
      <c r="H28" s="1" t="e">
        <v>#DIV/0!</v>
      </c>
      <c r="I28" s="1" t="e">
        <v>#DIV/0!</v>
      </c>
      <c r="J28" s="5" t="e">
        <v>#DIV/0!</v>
      </c>
      <c r="K28" s="5" t="e">
        <v>#DIV/0!</v>
      </c>
      <c r="L28" s="5" t="e">
        <v>#DIV/0!</v>
      </c>
      <c r="M28" s="5" t="e">
        <v>#DIV/0!</v>
      </c>
    </row>
    <row r="29" spans="1:13" x14ac:dyDescent="0.35">
      <c r="B29" s="4"/>
      <c r="C29" s="4"/>
      <c r="D29" s="4"/>
      <c r="E29" s="4"/>
      <c r="F29" s="1" t="e">
        <v>#DIV/0!</v>
      </c>
      <c r="G29" s="1" t="e">
        <v>#DIV/0!</v>
      </c>
      <c r="H29" s="1" t="e">
        <v>#DIV/0!</v>
      </c>
      <c r="I29" s="1" t="e">
        <v>#DIV/0!</v>
      </c>
      <c r="J29" s="5" t="e">
        <v>#DIV/0!</v>
      </c>
      <c r="K29" s="5" t="e">
        <v>#DIV/0!</v>
      </c>
      <c r="L29" s="5" t="e">
        <v>#DIV/0!</v>
      </c>
      <c r="M29" s="5" t="e">
        <v>#DIV/0!</v>
      </c>
    </row>
    <row r="30" spans="1:13" x14ac:dyDescent="0.35">
      <c r="B30" s="4"/>
      <c r="C30" s="4"/>
      <c r="D30" s="4"/>
      <c r="E30" s="4"/>
      <c r="F30" s="1" t="e">
        <v>#DIV/0!</v>
      </c>
      <c r="G30" s="1" t="e">
        <v>#DIV/0!</v>
      </c>
      <c r="H30" s="1" t="e">
        <v>#DIV/0!</v>
      </c>
      <c r="I30" s="1" t="e">
        <v>#DIV/0!</v>
      </c>
      <c r="J30" s="5" t="e">
        <v>#DIV/0!</v>
      </c>
      <c r="K30" s="5" t="e">
        <v>#DIV/0!</v>
      </c>
      <c r="L30" s="5" t="e">
        <v>#DIV/0!</v>
      </c>
      <c r="M30" s="5" t="e">
        <v>#DIV/0!</v>
      </c>
    </row>
    <row r="31" spans="1:13" x14ac:dyDescent="0.35">
      <c r="B31" s="4"/>
      <c r="C31" s="4"/>
      <c r="D31" s="4"/>
      <c r="E31" s="4"/>
      <c r="F31" s="1" t="e">
        <v>#DIV/0!</v>
      </c>
      <c r="G31" s="1" t="e">
        <v>#DIV/0!</v>
      </c>
      <c r="H31" s="1" t="e">
        <v>#DIV/0!</v>
      </c>
      <c r="I31" s="1" t="e">
        <v>#DIV/0!</v>
      </c>
      <c r="J31" s="5" t="e">
        <v>#DIV/0!</v>
      </c>
      <c r="K31" s="5" t="e">
        <v>#DIV/0!</v>
      </c>
      <c r="L31" s="5" t="e">
        <v>#DIV/0!</v>
      </c>
      <c r="M31" s="5" t="e">
        <v>#DIV/0!</v>
      </c>
    </row>
    <row r="32" spans="1:13" x14ac:dyDescent="0.35">
      <c r="B32" s="4"/>
      <c r="C32" s="4"/>
      <c r="D32" s="4"/>
      <c r="E32" s="4"/>
      <c r="F32" s="1" t="e">
        <v>#DIV/0!</v>
      </c>
      <c r="G32" s="1" t="e">
        <v>#DIV/0!</v>
      </c>
      <c r="H32" s="1" t="e">
        <v>#DIV/0!</v>
      </c>
      <c r="I32" s="1" t="e">
        <v>#DIV/0!</v>
      </c>
      <c r="J32" s="5" t="e">
        <v>#DIV/0!</v>
      </c>
      <c r="K32" s="5" t="e">
        <v>#DIV/0!</v>
      </c>
      <c r="L32" s="5" t="e">
        <v>#DIV/0!</v>
      </c>
      <c r="M32" s="5" t="e">
        <v>#DIV/0!</v>
      </c>
    </row>
    <row r="33" spans="1:13" x14ac:dyDescent="0.35">
      <c r="B33" s="4"/>
      <c r="C33" s="4"/>
      <c r="D33" s="4"/>
      <c r="E33" s="4"/>
      <c r="F33" s="1" t="e">
        <v>#DIV/0!</v>
      </c>
      <c r="G33" s="1" t="e">
        <v>#DIV/0!</v>
      </c>
      <c r="H33" s="1" t="e">
        <v>#DIV/0!</v>
      </c>
      <c r="I33" s="1" t="e">
        <v>#DIV/0!</v>
      </c>
      <c r="J33" s="5" t="e">
        <v>#DIV/0!</v>
      </c>
      <c r="K33" s="5" t="e">
        <v>#DIV/0!</v>
      </c>
      <c r="L33" s="5" t="e">
        <v>#DIV/0!</v>
      </c>
      <c r="M33" s="5" t="e">
        <v>#DIV/0!</v>
      </c>
    </row>
    <row r="34" spans="1:13" x14ac:dyDescent="0.35">
      <c r="B34" s="4"/>
      <c r="C34" s="4"/>
      <c r="D34" s="4"/>
      <c r="E34" s="4"/>
      <c r="F34" s="1" t="e">
        <v>#DIV/0!</v>
      </c>
      <c r="G34" s="1" t="e">
        <v>#DIV/0!</v>
      </c>
      <c r="H34" s="1" t="e">
        <v>#DIV/0!</v>
      </c>
      <c r="I34" s="1" t="e">
        <v>#DIV/0!</v>
      </c>
      <c r="J34" s="5" t="e">
        <v>#DIV/0!</v>
      </c>
      <c r="K34" s="5" t="e">
        <v>#DIV/0!</v>
      </c>
      <c r="L34" s="5" t="e">
        <v>#DIV/0!</v>
      </c>
      <c r="M34" s="5" t="e">
        <v>#DIV/0!</v>
      </c>
    </row>
    <row r="38" spans="1:13" x14ac:dyDescent="0.35">
      <c r="A38" t="s">
        <v>9</v>
      </c>
    </row>
    <row r="39" spans="1:13" x14ac:dyDescent="0.35">
      <c r="A39" t="s">
        <v>12</v>
      </c>
      <c r="B39" t="s">
        <v>13</v>
      </c>
      <c r="C39" t="s">
        <v>14</v>
      </c>
      <c r="D39" t="s">
        <v>16</v>
      </c>
    </row>
    <row r="40" spans="1:13" x14ac:dyDescent="0.35">
      <c r="A40" t="e" cm="1">
        <f t="array" ref="A40">#REF!</f>
        <v>#REF!</v>
      </c>
      <c r="B40" s="4"/>
    </row>
    <row r="41" spans="1:13" x14ac:dyDescent="0.35">
      <c r="B41" s="4"/>
      <c r="C41" s="1" t="e" cm="1">
        <f t="array" ref="C41:C51">B41:B51/B40:B50-1</f>
        <v>#DIV/0!</v>
      </c>
      <c r="D41" s="5" t="e" cm="1">
        <f t="array" ref="D41:D51">100*B41:B51/B41</f>
        <v>#DIV/0!</v>
      </c>
    </row>
    <row r="42" spans="1:13" x14ac:dyDescent="0.35">
      <c r="B42" s="4"/>
      <c r="C42" s="1" t="e">
        <v>#DIV/0!</v>
      </c>
      <c r="D42" s="5" t="e">
        <v>#DIV/0!</v>
      </c>
    </row>
    <row r="43" spans="1:13" x14ac:dyDescent="0.35">
      <c r="B43" s="4"/>
      <c r="C43" s="1" t="e">
        <v>#DIV/0!</v>
      </c>
      <c r="D43" s="5" t="e">
        <v>#DIV/0!</v>
      </c>
    </row>
    <row r="44" spans="1:13" x14ac:dyDescent="0.35">
      <c r="B44" s="4"/>
      <c r="C44" s="1" t="e">
        <v>#DIV/0!</v>
      </c>
      <c r="D44" s="5" t="e">
        <v>#DIV/0!</v>
      </c>
    </row>
    <row r="45" spans="1:13" x14ac:dyDescent="0.35">
      <c r="B45" s="4"/>
      <c r="C45" s="1" t="e">
        <v>#DIV/0!</v>
      </c>
      <c r="D45" s="5" t="e">
        <v>#DIV/0!</v>
      </c>
    </row>
    <row r="46" spans="1:13" x14ac:dyDescent="0.35">
      <c r="B46" s="4"/>
      <c r="C46" s="1" t="e">
        <v>#DIV/0!</v>
      </c>
      <c r="D46" s="5" t="e">
        <v>#DIV/0!</v>
      </c>
    </row>
    <row r="47" spans="1:13" x14ac:dyDescent="0.35">
      <c r="B47" s="4"/>
      <c r="C47" s="1" t="e">
        <v>#DIV/0!</v>
      </c>
      <c r="D47" s="5" t="e">
        <v>#DIV/0!</v>
      </c>
    </row>
    <row r="48" spans="1:13" x14ac:dyDescent="0.35">
      <c r="B48" s="4"/>
      <c r="C48" s="1" t="e">
        <v>#DIV/0!</v>
      </c>
      <c r="D48" s="5" t="e">
        <v>#DIV/0!</v>
      </c>
    </row>
    <row r="49" spans="2:4" x14ac:dyDescent="0.35">
      <c r="B49" s="4"/>
      <c r="C49" s="1" t="e">
        <v>#DIV/0!</v>
      </c>
      <c r="D49" s="5" t="e">
        <v>#DIV/0!</v>
      </c>
    </row>
    <row r="50" spans="2:4" x14ac:dyDescent="0.35">
      <c r="B50" s="4"/>
      <c r="C50" s="1" t="e">
        <v>#DIV/0!</v>
      </c>
      <c r="D50" s="5" t="e">
        <v>#DIV/0!</v>
      </c>
    </row>
    <row r="51" spans="2:4" x14ac:dyDescent="0.35">
      <c r="B51" s="4"/>
      <c r="C51" s="1" t="e">
        <v>#DIV/0!</v>
      </c>
      <c r="D51" s="5" t="e">
        <v>#DIV/0!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17E35-0009-471A-AC50-FB5AA7F0E35D}">
  <dimension ref="A2:I40"/>
  <sheetViews>
    <sheetView tabSelected="1" workbookViewId="0"/>
  </sheetViews>
  <sheetFormatPr baseColWidth="10" defaultRowHeight="14.5" x14ac:dyDescent="0.35"/>
  <cols>
    <col min="1" max="1" width="4.453125" customWidth="1"/>
    <col min="2" max="2" width="11.54296875" bestFit="1" customWidth="1"/>
    <col min="3" max="3" width="13.26953125" bestFit="1" customWidth="1"/>
    <col min="4" max="4" width="12.26953125" customWidth="1"/>
  </cols>
  <sheetData>
    <row r="2" spans="2:9" x14ac:dyDescent="0.35">
      <c r="B2" s="71" t="s">
        <v>35</v>
      </c>
      <c r="I2" s="71" t="s">
        <v>36</v>
      </c>
    </row>
    <row r="23" spans="2:4" x14ac:dyDescent="0.35">
      <c r="B23" s="72"/>
      <c r="C23" s="72" t="s">
        <v>39</v>
      </c>
      <c r="D23" s="72" t="s">
        <v>38</v>
      </c>
    </row>
    <row r="24" spans="2:4" x14ac:dyDescent="0.35">
      <c r="B24" s="72" t="s">
        <v>0</v>
      </c>
      <c r="C24" s="73">
        <v>0.30608252302940686</v>
      </c>
      <c r="D24" s="73">
        <v>0.25262763546028227</v>
      </c>
    </row>
    <row r="25" spans="2:4" x14ac:dyDescent="0.35">
      <c r="B25" s="72" t="s">
        <v>32</v>
      </c>
      <c r="C25" s="73">
        <v>0.36352537415760061</v>
      </c>
      <c r="D25" s="73">
        <v>0.2596748047671793</v>
      </c>
    </row>
    <row r="26" spans="2:4" ht="29" x14ac:dyDescent="0.35">
      <c r="B26" s="74" t="s">
        <v>37</v>
      </c>
      <c r="C26" s="73">
        <v>0.14198847058990208</v>
      </c>
      <c r="D26" s="73">
        <v>0.12754374121184439</v>
      </c>
    </row>
    <row r="27" spans="2:4" x14ac:dyDescent="0.35">
      <c r="B27" s="72" t="s">
        <v>2</v>
      </c>
      <c r="C27" s="73">
        <v>6.2914346837697241E-2</v>
      </c>
      <c r="D27" s="73">
        <v>0.21006097620733458</v>
      </c>
    </row>
    <row r="28" spans="2:4" x14ac:dyDescent="0.35">
      <c r="B28" s="72" t="s">
        <v>33</v>
      </c>
      <c r="C28" s="73">
        <v>6.0733756371990251E-2</v>
      </c>
      <c r="D28" s="73">
        <v>0.11700835247811701</v>
      </c>
    </row>
    <row r="29" spans="2:4" x14ac:dyDescent="0.35">
      <c r="B29" s="72" t="s">
        <v>34</v>
      </c>
      <c r="C29" s="73">
        <v>6.4755529013402938E-2</v>
      </c>
      <c r="D29" s="73">
        <v>3.3084489875242457E-2</v>
      </c>
    </row>
    <row r="35" spans="1:7" x14ac:dyDescent="0.35">
      <c r="C35" s="4"/>
      <c r="D35" s="4"/>
      <c r="E35" s="4"/>
      <c r="F35" s="1"/>
      <c r="G35" s="1"/>
    </row>
    <row r="36" spans="1:7" x14ac:dyDescent="0.35">
      <c r="C36" s="4"/>
      <c r="D36" s="4"/>
      <c r="E36" s="4"/>
      <c r="F36" s="1"/>
      <c r="G36" s="1"/>
    </row>
    <row r="37" spans="1:7" x14ac:dyDescent="0.35">
      <c r="A37" s="63"/>
      <c r="C37" s="4"/>
      <c r="D37" s="4"/>
      <c r="E37" s="4"/>
      <c r="F37" s="1"/>
      <c r="G37" s="1"/>
    </row>
    <row r="38" spans="1:7" x14ac:dyDescent="0.35">
      <c r="C38" s="4"/>
      <c r="D38" s="4"/>
      <c r="E38" s="4"/>
      <c r="F38" s="1"/>
      <c r="G38" s="1"/>
    </row>
    <row r="39" spans="1:7" x14ac:dyDescent="0.35">
      <c r="C39" s="4"/>
      <c r="D39" s="4"/>
      <c r="E39" s="4"/>
      <c r="F39" s="1"/>
      <c r="G39" s="1"/>
    </row>
    <row r="40" spans="1:7" x14ac:dyDescent="0.35">
      <c r="C40" s="4"/>
      <c r="D40" s="4"/>
      <c r="E40" s="4"/>
      <c r="F40" s="1"/>
      <c r="G40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85F54-B87F-46ED-AC1C-8178C8C05324}">
  <dimension ref="A22:AI38"/>
  <sheetViews>
    <sheetView zoomScaleNormal="100" workbookViewId="0"/>
  </sheetViews>
  <sheetFormatPr baseColWidth="10" defaultRowHeight="14.5" x14ac:dyDescent="0.35"/>
  <cols>
    <col min="2" max="2" width="16.54296875" customWidth="1"/>
    <col min="5" max="5" width="13" bestFit="1" customWidth="1"/>
    <col min="7" max="7" width="14.54296875" customWidth="1"/>
    <col min="10" max="10" width="13" bestFit="1" customWidth="1"/>
  </cols>
  <sheetData>
    <row r="22" spans="1:35" ht="15" thickBot="1" x14ac:dyDescent="0.4"/>
    <row r="23" spans="1:35" ht="15" thickBot="1" x14ac:dyDescent="0.4">
      <c r="A23" s="88"/>
      <c r="B23" s="132" t="s">
        <v>19</v>
      </c>
      <c r="C23" s="133"/>
      <c r="D23" s="133"/>
      <c r="E23" s="133"/>
      <c r="F23" s="134"/>
      <c r="G23" s="132" t="s">
        <v>42</v>
      </c>
      <c r="H23" s="133"/>
      <c r="I23" s="133"/>
      <c r="J23" s="133"/>
      <c r="K23" s="134"/>
    </row>
    <row r="24" spans="1:35" ht="58.5" thickBot="1" x14ac:dyDescent="0.4">
      <c r="A24" s="97" t="s">
        <v>12</v>
      </c>
      <c r="B24" s="98" t="s">
        <v>43</v>
      </c>
      <c r="C24" s="99" t="s">
        <v>0</v>
      </c>
      <c r="D24" s="99" t="s">
        <v>32</v>
      </c>
      <c r="E24" s="99" t="s">
        <v>1</v>
      </c>
      <c r="F24" s="100" t="s">
        <v>2</v>
      </c>
      <c r="G24" s="98" t="s">
        <v>43</v>
      </c>
      <c r="H24" s="99" t="s">
        <v>0</v>
      </c>
      <c r="I24" s="99" t="s">
        <v>32</v>
      </c>
      <c r="J24" s="99" t="s">
        <v>1</v>
      </c>
      <c r="K24" s="100" t="s">
        <v>2</v>
      </c>
    </row>
    <row r="25" spans="1:35" x14ac:dyDescent="0.35">
      <c r="A25" s="89">
        <v>2013</v>
      </c>
      <c r="B25" s="91">
        <v>2760.4517449999998</v>
      </c>
      <c r="C25" s="92">
        <v>544.17968599999995</v>
      </c>
      <c r="D25" s="92">
        <v>690.46397899999999</v>
      </c>
      <c r="E25" s="92">
        <v>281.28973000000002</v>
      </c>
      <c r="F25" s="93">
        <v>583.98247600000002</v>
      </c>
      <c r="G25" s="94"/>
      <c r="H25" s="95"/>
      <c r="I25" s="95"/>
      <c r="J25" s="95"/>
      <c r="K25" s="96"/>
    </row>
    <row r="26" spans="1:35" x14ac:dyDescent="0.35">
      <c r="A26" s="89">
        <v>2014</v>
      </c>
      <c r="B26" s="78">
        <v>2945.959957</v>
      </c>
      <c r="C26" s="75">
        <v>576.76086199999997</v>
      </c>
      <c r="D26" s="75">
        <v>735.070019</v>
      </c>
      <c r="E26" s="75">
        <v>305.68510199999997</v>
      </c>
      <c r="F26" s="79">
        <v>628.436193</v>
      </c>
      <c r="G26" s="83">
        <v>6.720212093401412E-2</v>
      </c>
      <c r="H26" s="73">
        <v>5.9872091587042542E-2</v>
      </c>
      <c r="I26" s="73">
        <v>6.4602993576294843E-2</v>
      </c>
      <c r="J26" s="73">
        <v>8.672684921699747E-2</v>
      </c>
      <c r="K26" s="84">
        <v>7.6121662595916684E-2</v>
      </c>
      <c r="R26" s="4"/>
      <c r="S26" s="4"/>
      <c r="T26" s="4"/>
      <c r="U26" s="4"/>
      <c r="AA26" s="23"/>
      <c r="AB26" s="23"/>
      <c r="AC26" s="23"/>
      <c r="AD26" s="23"/>
      <c r="AF26" s="4"/>
      <c r="AG26" s="4"/>
      <c r="AH26" s="4"/>
      <c r="AI26" s="4"/>
    </row>
    <row r="27" spans="1:35" x14ac:dyDescent="0.35">
      <c r="A27" s="89">
        <v>2015</v>
      </c>
      <c r="B27" s="78">
        <v>3107.9653950000002</v>
      </c>
      <c r="C27" s="75">
        <v>594.83133899999996</v>
      </c>
      <c r="D27" s="75">
        <v>775.24231699999996</v>
      </c>
      <c r="E27" s="75">
        <v>340.81437</v>
      </c>
      <c r="F27" s="79">
        <v>665.11905400000001</v>
      </c>
      <c r="G27" s="83">
        <v>5.4992410068254172E-2</v>
      </c>
      <c r="H27" s="73">
        <v>3.1330969541411013E-2</v>
      </c>
      <c r="I27" s="73">
        <v>5.465098148697578E-2</v>
      </c>
      <c r="J27" s="73">
        <v>0.11491979088990734</v>
      </c>
      <c r="K27" s="84">
        <v>5.8371655561219482E-2</v>
      </c>
      <c r="L27" s="5"/>
      <c r="M27" s="5"/>
      <c r="N27" s="5"/>
      <c r="O27" s="5"/>
      <c r="P27" s="5"/>
      <c r="R27" s="4"/>
      <c r="S27" s="4"/>
      <c r="T27" s="4"/>
      <c r="U27" s="4"/>
      <c r="AA27" s="5"/>
      <c r="AB27" s="5"/>
      <c r="AC27" s="5"/>
      <c r="AD27" s="5"/>
      <c r="AF27" s="4"/>
      <c r="AG27" s="4"/>
      <c r="AH27" s="4"/>
      <c r="AI27" s="4"/>
    </row>
    <row r="28" spans="1:35" x14ac:dyDescent="0.35">
      <c r="A28" s="89">
        <v>2016</v>
      </c>
      <c r="B28" s="78">
        <v>3260.0055790000001</v>
      </c>
      <c r="C28" s="75">
        <v>638.319615</v>
      </c>
      <c r="D28" s="75">
        <v>798.35163499999999</v>
      </c>
      <c r="E28" s="75">
        <v>361.60263900000001</v>
      </c>
      <c r="F28" s="79">
        <v>707.12080000000003</v>
      </c>
      <c r="G28" s="83">
        <v>4.8919522799255599E-2</v>
      </c>
      <c r="H28" s="73">
        <v>7.3110263613733517E-2</v>
      </c>
      <c r="I28" s="73">
        <v>2.9809154496915902E-2</v>
      </c>
      <c r="J28" s="73">
        <v>6.0995869980482453E-2</v>
      </c>
      <c r="K28" s="84">
        <v>6.314921478704183E-2</v>
      </c>
      <c r="L28" s="5"/>
      <c r="M28" s="5"/>
      <c r="N28" s="5"/>
      <c r="O28" s="5"/>
      <c r="P28" s="5"/>
      <c r="R28" s="4"/>
      <c r="S28" s="4"/>
      <c r="T28" s="4"/>
      <c r="U28" s="4"/>
      <c r="AA28" s="5"/>
      <c r="AB28" s="5"/>
      <c r="AC28" s="5"/>
      <c r="AD28" s="5"/>
      <c r="AF28" s="4"/>
      <c r="AG28" s="4"/>
      <c r="AH28" s="4"/>
      <c r="AI28" s="4"/>
    </row>
    <row r="29" spans="1:35" x14ac:dyDescent="0.35">
      <c r="A29" s="89">
        <v>2017</v>
      </c>
      <c r="B29" s="78">
        <v>3428.1399550000001</v>
      </c>
      <c r="C29" s="75">
        <v>694.05061699999999</v>
      </c>
      <c r="D29" s="75">
        <v>842.46719800000005</v>
      </c>
      <c r="E29" s="75">
        <v>388.19655699999998</v>
      </c>
      <c r="F29" s="79">
        <v>741.38199599999996</v>
      </c>
      <c r="G29" s="83">
        <v>5.157487370054592E-2</v>
      </c>
      <c r="H29" s="73">
        <v>8.7308929085627485E-2</v>
      </c>
      <c r="I29" s="73">
        <v>5.5258311082434286E-2</v>
      </c>
      <c r="J29" s="73">
        <v>7.3544590475181693E-2</v>
      </c>
      <c r="K29" s="84">
        <v>4.8451687462736093E-2</v>
      </c>
      <c r="L29" s="5"/>
      <c r="M29" s="5"/>
      <c r="N29" s="5"/>
      <c r="O29" s="5"/>
      <c r="P29" s="5"/>
      <c r="R29" s="4"/>
      <c r="S29" s="4"/>
      <c r="T29" s="4"/>
      <c r="U29" s="4"/>
      <c r="AA29" s="5"/>
      <c r="AB29" s="5"/>
      <c r="AC29" s="5"/>
      <c r="AD29" s="5"/>
      <c r="AF29" s="4"/>
      <c r="AG29" s="4"/>
      <c r="AH29" s="4"/>
      <c r="AI29" s="4"/>
    </row>
    <row r="30" spans="1:35" x14ac:dyDescent="0.35">
      <c r="A30" s="89">
        <v>2018</v>
      </c>
      <c r="B30" s="78">
        <v>3485.7653479999999</v>
      </c>
      <c r="C30" s="75">
        <v>736.33283800000004</v>
      </c>
      <c r="D30" s="75">
        <v>840.12902099999997</v>
      </c>
      <c r="E30" s="75">
        <v>406.093344</v>
      </c>
      <c r="F30" s="79">
        <v>763.10566100000005</v>
      </c>
      <c r="G30" s="83">
        <v>1.6809521710440034E-2</v>
      </c>
      <c r="H30" s="73">
        <v>6.0920947210972631E-2</v>
      </c>
      <c r="I30" s="73">
        <v>-2.775392330467974E-3</v>
      </c>
      <c r="J30" s="73">
        <v>4.6102384674163943E-2</v>
      </c>
      <c r="K30" s="84">
        <v>2.9301581529098897E-2</v>
      </c>
      <c r="L30" s="5"/>
      <c r="M30" s="5"/>
      <c r="N30" s="5"/>
      <c r="O30" s="5"/>
      <c r="P30" s="5"/>
      <c r="R30" s="4"/>
      <c r="S30" s="4"/>
      <c r="T30" s="4"/>
      <c r="U30" s="4"/>
      <c r="AA30" s="5"/>
      <c r="AB30" s="5"/>
      <c r="AC30" s="5"/>
      <c r="AD30" s="5"/>
      <c r="AF30" s="4"/>
      <c r="AG30" s="4"/>
      <c r="AH30" s="4"/>
      <c r="AI30" s="4"/>
    </row>
    <row r="31" spans="1:35" x14ac:dyDescent="0.35">
      <c r="A31" s="89">
        <v>2019</v>
      </c>
      <c r="B31" s="78">
        <v>3550.6120839999999</v>
      </c>
      <c r="C31" s="75">
        <v>767.53750200000002</v>
      </c>
      <c r="D31" s="75">
        <v>865.67762400000004</v>
      </c>
      <c r="E31" s="75">
        <v>414.00812400000001</v>
      </c>
      <c r="F31" s="79">
        <v>786.91935799999999</v>
      </c>
      <c r="G31" s="83">
        <v>1.8603299283242558E-2</v>
      </c>
      <c r="H31" s="73">
        <v>4.2378476674701737E-2</v>
      </c>
      <c r="I31" s="73">
        <v>3.0410332652941463E-2</v>
      </c>
      <c r="J31" s="73">
        <v>1.9490051036147982E-2</v>
      </c>
      <c r="K31" s="84">
        <v>3.1206290579463891E-2</v>
      </c>
      <c r="L31" s="5"/>
      <c r="M31" s="5"/>
      <c r="N31" s="5"/>
      <c r="O31" s="5"/>
      <c r="P31" s="5"/>
      <c r="R31" s="4"/>
      <c r="S31" s="4"/>
      <c r="T31" s="4"/>
      <c r="U31" s="4"/>
      <c r="AA31" s="5"/>
      <c r="AB31" s="5"/>
      <c r="AC31" s="5"/>
      <c r="AD31" s="5"/>
      <c r="AF31" s="4"/>
      <c r="AG31" s="4"/>
      <c r="AH31" s="4"/>
      <c r="AI31" s="4"/>
    </row>
    <row r="32" spans="1:35" x14ac:dyDescent="0.35">
      <c r="A32" s="89">
        <v>2020</v>
      </c>
      <c r="B32" s="78">
        <v>3669.7795569999998</v>
      </c>
      <c r="C32" s="75">
        <v>799.42570699999999</v>
      </c>
      <c r="D32" s="75">
        <v>875.81049099999996</v>
      </c>
      <c r="E32" s="75">
        <v>458.03960000000001</v>
      </c>
      <c r="F32" s="79">
        <v>831.59647500000005</v>
      </c>
      <c r="G32" s="83">
        <v>3.3562515470783261E-2</v>
      </c>
      <c r="H32" s="73">
        <v>4.1546119788163693E-2</v>
      </c>
      <c r="I32" s="73">
        <v>1.1705127542952276E-2</v>
      </c>
      <c r="J32" s="73">
        <v>0.10635413521498926</v>
      </c>
      <c r="K32" s="84">
        <v>5.6774708292282261E-2</v>
      </c>
      <c r="L32" s="5"/>
      <c r="M32" s="5"/>
      <c r="N32" s="5"/>
      <c r="O32" s="5"/>
      <c r="P32" s="5"/>
      <c r="R32" s="4"/>
      <c r="S32" s="4"/>
      <c r="T32" s="4"/>
      <c r="U32" s="4"/>
      <c r="AA32" s="5"/>
      <c r="AB32" s="5"/>
      <c r="AC32" s="5"/>
      <c r="AD32" s="5"/>
      <c r="AF32" s="4"/>
      <c r="AG32" s="4"/>
      <c r="AH32" s="4"/>
      <c r="AI32" s="4"/>
    </row>
    <row r="33" spans="1:35" x14ac:dyDescent="0.35">
      <c r="A33" s="89">
        <v>2021</v>
      </c>
      <c r="B33" s="78">
        <v>4007.9514159999999</v>
      </c>
      <c r="C33" s="75">
        <v>878.62264600000003</v>
      </c>
      <c r="D33" s="75">
        <v>961.29146600000001</v>
      </c>
      <c r="E33" s="75">
        <v>540.31372399999998</v>
      </c>
      <c r="F33" s="79">
        <v>906.02327300000002</v>
      </c>
      <c r="G33" s="83">
        <v>9.2150455837312295E-2</v>
      </c>
      <c r="H33" s="73">
        <v>9.9067290814554676E-2</v>
      </c>
      <c r="I33" s="73">
        <v>9.7602136396422789E-2</v>
      </c>
      <c r="J33" s="73">
        <v>0.17962229466622537</v>
      </c>
      <c r="K33" s="84">
        <v>8.9498693461874002E-2</v>
      </c>
      <c r="L33" s="5"/>
      <c r="M33" s="5"/>
      <c r="N33" s="5"/>
      <c r="O33" s="5"/>
      <c r="P33" s="5"/>
      <c r="R33" s="4"/>
      <c r="S33" s="4"/>
      <c r="T33" s="4"/>
      <c r="U33" s="4"/>
      <c r="AA33" s="5"/>
      <c r="AB33" s="5"/>
      <c r="AC33" s="5"/>
      <c r="AD33" s="5"/>
      <c r="AF33" s="4"/>
      <c r="AG33" s="4"/>
      <c r="AH33" s="4"/>
      <c r="AI33" s="4"/>
    </row>
    <row r="34" spans="1:35" x14ac:dyDescent="0.35">
      <c r="A34" s="89">
        <v>2022</v>
      </c>
      <c r="B34" s="78">
        <v>4323.3505320000004</v>
      </c>
      <c r="C34" s="75">
        <v>972.46914200000003</v>
      </c>
      <c r="D34" s="75">
        <v>1072.9590820000001</v>
      </c>
      <c r="E34" s="75">
        <v>565.83949500000006</v>
      </c>
      <c r="F34" s="79">
        <v>977.90952100000004</v>
      </c>
      <c r="G34" s="83">
        <v>7.8693348113179962E-2</v>
      </c>
      <c r="H34" s="73">
        <v>0.10681092324132968</v>
      </c>
      <c r="I34" s="73">
        <v>0.11616416035050925</v>
      </c>
      <c r="J34" s="73">
        <v>4.724249980368822E-2</v>
      </c>
      <c r="K34" s="84">
        <v>7.9342606467460941E-2</v>
      </c>
      <c r="L34" s="5"/>
      <c r="M34" s="5"/>
      <c r="N34" s="5"/>
      <c r="O34" s="5"/>
      <c r="P34" s="5"/>
      <c r="R34" s="4"/>
      <c r="S34" s="4"/>
      <c r="T34" s="4"/>
      <c r="U34" s="4"/>
      <c r="AA34" s="5"/>
      <c r="AB34" s="5"/>
      <c r="AC34" s="5"/>
      <c r="AD34" s="5"/>
      <c r="AF34" s="4"/>
      <c r="AG34" s="4"/>
      <c r="AH34" s="4"/>
      <c r="AI34" s="4"/>
    </row>
    <row r="35" spans="1:35" x14ac:dyDescent="0.35">
      <c r="A35" s="89">
        <v>2023</v>
      </c>
      <c r="B35" s="78">
        <v>4572.6395739999998</v>
      </c>
      <c r="C35" s="75">
        <v>1112.2735319999999</v>
      </c>
      <c r="D35" s="75">
        <v>1160.2821019999999</v>
      </c>
      <c r="E35" s="75">
        <v>592.62469399999998</v>
      </c>
      <c r="F35" s="79">
        <v>987.52848800000004</v>
      </c>
      <c r="G35" s="83">
        <v>5.766107562984879E-2</v>
      </c>
      <c r="H35" s="73">
        <v>0.1437622891688628</v>
      </c>
      <c r="I35" s="73">
        <v>8.1385228444340374E-2</v>
      </c>
      <c r="J35" s="73">
        <v>4.7337096891760577E-2</v>
      </c>
      <c r="K35" s="84">
        <v>9.8362545751304875E-3</v>
      </c>
      <c r="L35" s="5"/>
      <c r="M35" s="5"/>
      <c r="N35" s="5"/>
      <c r="O35" s="5"/>
      <c r="P35" s="5"/>
      <c r="R35" s="4"/>
      <c r="S35" s="4"/>
      <c r="T35" s="4"/>
      <c r="U35" s="4"/>
      <c r="AA35" s="5"/>
      <c r="AB35" s="5"/>
      <c r="AC35" s="5"/>
      <c r="AD35" s="5"/>
      <c r="AF35" s="4"/>
      <c r="AG35" s="4"/>
      <c r="AH35" s="4"/>
      <c r="AI35" s="4"/>
    </row>
    <row r="36" spans="1:35" ht="15" thickBot="1" x14ac:dyDescent="0.4">
      <c r="A36" s="90">
        <v>2024</v>
      </c>
      <c r="B36" s="80">
        <v>4786.3669179999997</v>
      </c>
      <c r="C36" s="81">
        <v>1209.3378640000001</v>
      </c>
      <c r="D36" s="81">
        <v>1242.8847969999999</v>
      </c>
      <c r="E36" s="81">
        <v>610.42726900000002</v>
      </c>
      <c r="F36" s="82">
        <v>1005.3591709999999</v>
      </c>
      <c r="G36" s="85">
        <v>4.6740474629850981E-2</v>
      </c>
      <c r="H36" s="86">
        <v>8.7266602330693832E-2</v>
      </c>
      <c r="I36" s="86">
        <v>7.1191906569631813E-2</v>
      </c>
      <c r="J36" s="86">
        <v>3.004021800009582E-2</v>
      </c>
      <c r="K36" s="87">
        <v>1.8055866961480316E-2</v>
      </c>
      <c r="L36" s="5"/>
      <c r="M36" s="5"/>
      <c r="N36" s="5"/>
      <c r="O36" s="5"/>
      <c r="P36" s="5"/>
      <c r="R36" s="4"/>
      <c r="S36" s="4"/>
      <c r="T36" s="4"/>
      <c r="U36" s="4"/>
      <c r="AA36" s="5"/>
      <c r="AB36" s="5"/>
      <c r="AC36" s="5"/>
      <c r="AD36" s="5"/>
      <c r="AF36" s="4"/>
      <c r="AG36" s="4"/>
      <c r="AH36" s="4"/>
      <c r="AI36" s="4"/>
    </row>
    <row r="38" spans="1:35" x14ac:dyDescent="0.35">
      <c r="H38" s="101"/>
      <c r="I38" s="101"/>
      <c r="J38" s="101"/>
      <c r="K38" s="101"/>
      <c r="Q38" s="64"/>
      <c r="R38" s="1"/>
      <c r="S38" s="1"/>
      <c r="T38" s="1"/>
      <c r="U38" s="1"/>
    </row>
  </sheetData>
  <mergeCells count="2">
    <mergeCell ref="B23:F23"/>
    <mergeCell ref="G23:K2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8AEB6-9266-4EC0-AB78-B148027D894E}">
  <dimension ref="B22:V62"/>
  <sheetViews>
    <sheetView workbookViewId="0"/>
  </sheetViews>
  <sheetFormatPr baseColWidth="10" defaultColWidth="10.1796875" defaultRowHeight="14.5" x14ac:dyDescent="0.35"/>
  <cols>
    <col min="1" max="1" width="5" customWidth="1"/>
    <col min="5" max="5" width="15.81640625" customWidth="1"/>
    <col min="7" max="7" width="11" customWidth="1"/>
    <col min="17" max="17" width="10.453125" customWidth="1"/>
  </cols>
  <sheetData>
    <row r="22" spans="2:9" x14ac:dyDescent="0.35">
      <c r="B22" t="s">
        <v>40</v>
      </c>
    </row>
    <row r="23" spans="2:9" ht="62.25" customHeight="1" x14ac:dyDescent="0.35">
      <c r="B23" s="135" t="s">
        <v>44</v>
      </c>
      <c r="C23" s="136"/>
      <c r="D23" s="137"/>
      <c r="E23" s="68" t="s">
        <v>47</v>
      </c>
      <c r="F23" s="69" t="s">
        <v>0</v>
      </c>
      <c r="G23" s="69" t="s">
        <v>32</v>
      </c>
      <c r="H23" s="69" t="s">
        <v>37</v>
      </c>
      <c r="I23" s="70" t="s">
        <v>2</v>
      </c>
    </row>
    <row r="24" spans="2:9" ht="15" customHeight="1" x14ac:dyDescent="0.35">
      <c r="B24" s="138"/>
      <c r="C24" s="139"/>
      <c r="D24" s="140"/>
      <c r="E24" s="3" t="s">
        <v>41</v>
      </c>
      <c r="F24" s="50" t="s">
        <v>41</v>
      </c>
      <c r="G24" s="50" t="s">
        <v>41</v>
      </c>
      <c r="H24" s="50" t="s">
        <v>41</v>
      </c>
      <c r="I24" s="51" t="s">
        <v>41</v>
      </c>
    </row>
    <row r="25" spans="2:9" x14ac:dyDescent="0.35">
      <c r="B25" s="46" t="s">
        <v>19</v>
      </c>
      <c r="C25" s="45"/>
      <c r="D25" s="47"/>
      <c r="E25" s="27">
        <f>SUM(E26:E28)</f>
        <v>4.9212868140695143E-2</v>
      </c>
      <c r="F25" s="16">
        <f>SUM(F26:F28)</f>
        <v>7.5283344180319789E-2</v>
      </c>
      <c r="G25" s="16">
        <f>SUM(G26:G28)</f>
        <v>5.3357780893591E-2</v>
      </c>
      <c r="H25" s="16">
        <f>SUM(H26:H28)</f>
        <v>7.0150004478029659E-2</v>
      </c>
      <c r="I25" s="17">
        <f>SUM(I26:I28)</f>
        <v>4.7432419838333129E-2</v>
      </c>
    </row>
    <row r="26" spans="2:9" x14ac:dyDescent="0.35">
      <c r="B26" s="8" t="s">
        <v>24</v>
      </c>
      <c r="C26" s="7"/>
      <c r="D26" s="48"/>
      <c r="E26" s="65">
        <v>6.0056294207135874E-3</v>
      </c>
      <c r="F26" s="66">
        <v>2.4552252317675993E-2</v>
      </c>
      <c r="G26" s="66">
        <v>3.3658762402342113E-3</v>
      </c>
      <c r="H26" s="66">
        <v>2.2281241674956709E-2</v>
      </c>
      <c r="I26" s="67">
        <v>2.1979937817481199E-2</v>
      </c>
    </row>
    <row r="27" spans="2:9" x14ac:dyDescent="0.35">
      <c r="B27" s="8" t="s">
        <v>25</v>
      </c>
      <c r="C27" s="7"/>
      <c r="D27" s="48"/>
      <c r="E27" s="65">
        <v>3.6089674859066223E-2</v>
      </c>
      <c r="F27" s="66">
        <v>4.3532688038522949E-2</v>
      </c>
      <c r="G27" s="66">
        <v>4.0027826832410796E-2</v>
      </c>
      <c r="H27" s="66">
        <v>3.7716049262120466E-2</v>
      </c>
      <c r="I27" s="67">
        <v>1.9682500967439287E-2</v>
      </c>
    </row>
    <row r="28" spans="2:9" x14ac:dyDescent="0.35">
      <c r="B28" s="10" t="s">
        <v>30</v>
      </c>
      <c r="C28" s="11"/>
      <c r="D28" s="49"/>
      <c r="E28" s="28">
        <v>7.1175638609153324E-3</v>
      </c>
      <c r="F28" s="18">
        <v>7.198403824120847E-3</v>
      </c>
      <c r="G28" s="18">
        <v>9.9640778209459935E-3</v>
      </c>
      <c r="H28" s="18">
        <v>1.0152713540952485E-2</v>
      </c>
      <c r="I28" s="19">
        <v>5.7699810534126428E-3</v>
      </c>
    </row>
    <row r="29" spans="2:9" x14ac:dyDescent="0.35">
      <c r="B29" s="53"/>
      <c r="F29" s="2"/>
      <c r="G29" s="2"/>
      <c r="H29" s="2"/>
      <c r="I29" s="2"/>
    </row>
    <row r="30" spans="2:9" x14ac:dyDescent="0.35">
      <c r="E30" s="125"/>
      <c r="F30" s="125"/>
      <c r="G30" s="125"/>
      <c r="H30" s="125"/>
      <c r="I30" s="125"/>
    </row>
    <row r="35" spans="3:7" x14ac:dyDescent="0.35">
      <c r="C35" s="4"/>
      <c r="D35" s="4"/>
      <c r="E35" s="4"/>
      <c r="F35" s="4"/>
      <c r="G35" s="4"/>
    </row>
    <row r="36" spans="3:7" x14ac:dyDescent="0.35">
      <c r="C36" s="4"/>
      <c r="D36" s="4"/>
      <c r="E36" s="4"/>
      <c r="F36" s="4"/>
      <c r="G36" s="4"/>
    </row>
    <row r="37" spans="3:7" x14ac:dyDescent="0.35">
      <c r="C37" s="4"/>
      <c r="D37" s="4"/>
      <c r="E37" s="4"/>
      <c r="F37" s="4"/>
      <c r="G37" s="4"/>
    </row>
    <row r="38" spans="3:7" x14ac:dyDescent="0.35">
      <c r="C38" s="4"/>
      <c r="D38" s="4"/>
      <c r="E38" s="4"/>
      <c r="F38" s="4"/>
      <c r="G38" s="4"/>
    </row>
    <row r="39" spans="3:7" x14ac:dyDescent="0.35">
      <c r="C39" s="4"/>
      <c r="D39" s="4"/>
      <c r="E39" s="4"/>
      <c r="F39" s="4"/>
      <c r="G39" s="4"/>
    </row>
    <row r="40" spans="3:7" x14ac:dyDescent="0.35">
      <c r="C40" s="4"/>
      <c r="D40" s="4"/>
      <c r="E40" s="4"/>
      <c r="F40" s="4"/>
      <c r="G40" s="4"/>
    </row>
    <row r="41" spans="3:7" x14ac:dyDescent="0.35">
      <c r="C41" s="4"/>
      <c r="D41" s="4"/>
      <c r="E41" s="4"/>
      <c r="F41" s="4"/>
      <c r="G41" s="4"/>
    </row>
    <row r="42" spans="3:7" x14ac:dyDescent="0.35">
      <c r="C42" s="4"/>
      <c r="D42" s="4"/>
      <c r="E42" s="4"/>
      <c r="F42" s="4"/>
      <c r="G42" s="4"/>
    </row>
    <row r="43" spans="3:7" x14ac:dyDescent="0.35">
      <c r="C43" s="4"/>
      <c r="D43" s="4"/>
      <c r="E43" s="4"/>
      <c r="F43" s="4"/>
      <c r="G43" s="4"/>
    </row>
    <row r="44" spans="3:7" x14ac:dyDescent="0.35">
      <c r="C44" s="4"/>
      <c r="D44" s="4"/>
      <c r="E44" s="4"/>
      <c r="F44" s="4"/>
      <c r="G44" s="4"/>
    </row>
    <row r="45" spans="3:7" x14ac:dyDescent="0.35">
      <c r="C45" s="4"/>
      <c r="D45" s="4"/>
      <c r="E45" s="4"/>
      <c r="F45" s="4"/>
      <c r="G45" s="4"/>
    </row>
    <row r="46" spans="3:7" x14ac:dyDescent="0.35">
      <c r="C46" s="4"/>
      <c r="D46" s="4"/>
      <c r="E46" s="4"/>
      <c r="F46" s="4"/>
      <c r="G46" s="4"/>
    </row>
    <row r="51" spans="3:22" x14ac:dyDescent="0.35">
      <c r="C51" s="1"/>
      <c r="D51" s="1"/>
      <c r="E51" s="1"/>
      <c r="F51" s="1"/>
      <c r="G51" s="1"/>
      <c r="J51" s="1"/>
      <c r="K51" s="1"/>
      <c r="L51" s="1"/>
      <c r="M51" s="1"/>
      <c r="N51" s="1"/>
      <c r="R51" s="5"/>
      <c r="S51" s="1"/>
      <c r="T51" s="1"/>
      <c r="U51" s="1"/>
      <c r="V51" s="2"/>
    </row>
    <row r="52" spans="3:22" x14ac:dyDescent="0.35">
      <c r="C52" s="1"/>
      <c r="D52" s="1"/>
      <c r="E52" s="1"/>
      <c r="F52" s="1"/>
      <c r="G52" s="1"/>
      <c r="J52" s="1"/>
      <c r="K52" s="1"/>
      <c r="L52" s="1"/>
      <c r="M52" s="1"/>
      <c r="N52" s="1"/>
      <c r="R52" s="5"/>
      <c r="S52" s="1"/>
      <c r="T52" s="1"/>
      <c r="U52" s="1"/>
      <c r="V52" s="2"/>
    </row>
    <row r="53" spans="3:22" x14ac:dyDescent="0.35">
      <c r="C53" s="1"/>
      <c r="D53" s="1"/>
      <c r="E53" s="1"/>
      <c r="F53" s="1"/>
      <c r="G53" s="1"/>
      <c r="J53" s="1"/>
      <c r="K53" s="1"/>
      <c r="L53" s="1"/>
      <c r="M53" s="1"/>
      <c r="N53" s="1"/>
      <c r="R53" s="5"/>
      <c r="S53" s="1"/>
      <c r="T53" s="1"/>
      <c r="U53" s="1"/>
      <c r="V53" s="2"/>
    </row>
    <row r="54" spans="3:22" x14ac:dyDescent="0.35">
      <c r="C54" s="1"/>
      <c r="D54" s="1"/>
      <c r="E54" s="1"/>
      <c r="F54" s="1"/>
      <c r="G54" s="1"/>
      <c r="J54" s="1"/>
      <c r="K54" s="1"/>
      <c r="L54" s="1"/>
      <c r="M54" s="1"/>
      <c r="N54" s="1"/>
      <c r="R54" s="5"/>
      <c r="S54" s="1"/>
      <c r="T54" s="1"/>
      <c r="U54" s="1"/>
      <c r="V54" s="2"/>
    </row>
    <row r="55" spans="3:22" x14ac:dyDescent="0.35">
      <c r="C55" s="1"/>
      <c r="D55" s="1"/>
      <c r="E55" s="1"/>
      <c r="F55" s="1"/>
      <c r="G55" s="1"/>
      <c r="J55" s="1"/>
      <c r="K55" s="1"/>
      <c r="L55" s="1"/>
      <c r="M55" s="1"/>
      <c r="N55" s="1"/>
      <c r="R55" s="5"/>
      <c r="S55" s="1"/>
      <c r="T55" s="1"/>
      <c r="U55" s="1"/>
      <c r="V55" s="2"/>
    </row>
    <row r="56" spans="3:22" x14ac:dyDescent="0.35">
      <c r="C56" s="1"/>
      <c r="D56" s="1"/>
      <c r="E56" s="1"/>
      <c r="F56" s="1"/>
      <c r="G56" s="1"/>
      <c r="J56" s="1"/>
      <c r="K56" s="1"/>
      <c r="L56" s="1"/>
      <c r="M56" s="1"/>
      <c r="N56" s="1"/>
      <c r="R56" s="5"/>
      <c r="S56" s="1"/>
      <c r="T56" s="1"/>
      <c r="U56" s="1"/>
      <c r="V56" s="2"/>
    </row>
    <row r="57" spans="3:22" x14ac:dyDescent="0.35">
      <c r="C57" s="1"/>
      <c r="D57" s="1"/>
      <c r="E57" s="1"/>
      <c r="F57" s="1"/>
      <c r="G57" s="1"/>
      <c r="J57" s="1"/>
      <c r="K57" s="1"/>
      <c r="L57" s="1"/>
      <c r="M57" s="1"/>
      <c r="N57" s="1"/>
      <c r="R57" s="5"/>
      <c r="S57" s="1"/>
      <c r="T57" s="1"/>
      <c r="U57" s="1"/>
      <c r="V57" s="2"/>
    </row>
    <row r="58" spans="3:22" x14ac:dyDescent="0.35">
      <c r="C58" s="1"/>
      <c r="D58" s="1"/>
      <c r="E58" s="1"/>
      <c r="F58" s="1"/>
      <c r="G58" s="1"/>
      <c r="J58" s="1"/>
      <c r="K58" s="1"/>
      <c r="L58" s="1"/>
      <c r="M58" s="1"/>
      <c r="N58" s="1"/>
      <c r="R58" s="5"/>
      <c r="S58" s="1"/>
      <c r="T58" s="1"/>
      <c r="U58" s="1"/>
      <c r="V58" s="2"/>
    </row>
    <row r="59" spans="3:22" x14ac:dyDescent="0.35">
      <c r="C59" s="1"/>
      <c r="D59" s="1"/>
      <c r="E59" s="1"/>
      <c r="F59" s="1"/>
      <c r="G59" s="1"/>
      <c r="J59" s="1"/>
      <c r="K59" s="1"/>
      <c r="L59" s="1"/>
      <c r="M59" s="1"/>
      <c r="N59" s="1"/>
      <c r="R59" s="5"/>
      <c r="S59" s="1"/>
      <c r="T59" s="1"/>
      <c r="U59" s="1"/>
      <c r="V59" s="2"/>
    </row>
    <row r="60" spans="3:22" x14ac:dyDescent="0.35">
      <c r="C60" s="1"/>
      <c r="D60" s="1"/>
      <c r="E60" s="1"/>
      <c r="F60" s="1"/>
      <c r="G60" s="1"/>
      <c r="J60" s="1"/>
      <c r="K60" s="1"/>
      <c r="L60" s="1"/>
      <c r="M60" s="1"/>
      <c r="N60" s="1"/>
      <c r="R60" s="5"/>
      <c r="S60" s="1"/>
      <c r="T60" s="1"/>
      <c r="U60" s="1"/>
      <c r="V60" s="2"/>
    </row>
    <row r="61" spans="3:22" x14ac:dyDescent="0.35">
      <c r="C61" s="1"/>
      <c r="D61" s="1"/>
      <c r="E61" s="1"/>
      <c r="F61" s="1"/>
      <c r="G61" s="1"/>
      <c r="J61" s="1"/>
      <c r="K61" s="1"/>
      <c r="L61" s="1"/>
      <c r="M61" s="1"/>
      <c r="N61" s="1"/>
      <c r="R61" s="5"/>
      <c r="S61" s="1"/>
      <c r="T61" s="1"/>
      <c r="U61" s="1"/>
      <c r="V61" s="2"/>
    </row>
    <row r="62" spans="3:22" x14ac:dyDescent="0.35">
      <c r="C62" s="1"/>
      <c r="D62" s="1"/>
      <c r="E62" s="1"/>
      <c r="F62" s="1"/>
      <c r="G62" s="1"/>
      <c r="J62" s="1"/>
      <c r="K62" s="1"/>
      <c r="L62" s="1"/>
      <c r="M62" s="1"/>
      <c r="N62" s="1"/>
      <c r="R62" s="5"/>
      <c r="S62" s="1"/>
      <c r="T62" s="1"/>
      <c r="U62" s="1"/>
      <c r="V62" s="2"/>
    </row>
  </sheetData>
  <mergeCells count="1">
    <mergeCell ref="B23:D2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413BF-EE3B-435D-A9F0-FA02BD7F3BDC}">
  <dimension ref="A22:Q54"/>
  <sheetViews>
    <sheetView zoomScaleNormal="100" workbookViewId="0"/>
  </sheetViews>
  <sheetFormatPr baseColWidth="10" defaultRowHeight="14.5" x14ac:dyDescent="0.35"/>
  <cols>
    <col min="2" max="2" width="13.1796875" customWidth="1"/>
    <col min="5" max="5" width="13.7265625" customWidth="1"/>
    <col min="7" max="7" width="13.453125" customWidth="1"/>
    <col min="10" max="10" width="13" bestFit="1" customWidth="1"/>
  </cols>
  <sheetData>
    <row r="22" spans="1:11" ht="15" thickBot="1" x14ac:dyDescent="0.4"/>
    <row r="23" spans="1:11" ht="15" thickBot="1" x14ac:dyDescent="0.4">
      <c r="A23" s="88"/>
      <c r="B23" s="141" t="s">
        <v>45</v>
      </c>
      <c r="C23" s="142"/>
      <c r="D23" s="142"/>
      <c r="E23" s="142"/>
      <c r="F23" s="143"/>
      <c r="G23" s="141" t="s">
        <v>17</v>
      </c>
      <c r="H23" s="142"/>
      <c r="I23" s="142"/>
      <c r="J23" s="142"/>
      <c r="K23" s="143"/>
    </row>
    <row r="24" spans="1:11" ht="58.5" thickBot="1" x14ac:dyDescent="0.4">
      <c r="A24" s="117" t="s">
        <v>12</v>
      </c>
      <c r="B24" s="116" t="s">
        <v>47</v>
      </c>
      <c r="C24" s="112" t="s">
        <v>0</v>
      </c>
      <c r="D24" s="112" t="s">
        <v>32</v>
      </c>
      <c r="E24" s="112" t="s">
        <v>1</v>
      </c>
      <c r="F24" s="113" t="s">
        <v>2</v>
      </c>
      <c r="G24" s="116" t="s">
        <v>47</v>
      </c>
      <c r="H24" s="112" t="s">
        <v>0</v>
      </c>
      <c r="I24" s="112" t="s">
        <v>32</v>
      </c>
      <c r="J24" s="112" t="s">
        <v>1</v>
      </c>
      <c r="K24" s="113" t="s">
        <v>2</v>
      </c>
    </row>
    <row r="25" spans="1:11" x14ac:dyDescent="0.35">
      <c r="A25" s="110">
        <v>2013</v>
      </c>
      <c r="B25" s="91">
        <v>2917715</v>
      </c>
      <c r="C25" s="92">
        <v>784248</v>
      </c>
      <c r="D25" s="92">
        <v>1114105</v>
      </c>
      <c r="E25" s="92">
        <v>363286</v>
      </c>
      <c r="F25" s="93">
        <v>161404</v>
      </c>
      <c r="G25" s="94"/>
      <c r="H25" s="95"/>
      <c r="I25" s="95"/>
      <c r="J25" s="95"/>
      <c r="K25" s="96"/>
    </row>
    <row r="26" spans="1:11" x14ac:dyDescent="0.35">
      <c r="A26" s="108">
        <v>2014</v>
      </c>
      <c r="B26" s="78">
        <v>3056173</v>
      </c>
      <c r="C26" s="75">
        <v>779676</v>
      </c>
      <c r="D26" s="75">
        <v>1140690</v>
      </c>
      <c r="E26" s="75">
        <v>369021</v>
      </c>
      <c r="F26" s="79">
        <v>164314</v>
      </c>
      <c r="G26" s="76">
        <v>100</v>
      </c>
      <c r="H26" s="72">
        <v>100</v>
      </c>
      <c r="I26" s="72">
        <v>100</v>
      </c>
      <c r="J26" s="72">
        <v>100</v>
      </c>
      <c r="K26" s="77">
        <v>100</v>
      </c>
    </row>
    <row r="27" spans="1:11" x14ac:dyDescent="0.35">
      <c r="A27" s="108">
        <v>2015</v>
      </c>
      <c r="B27" s="78">
        <v>2939345</v>
      </c>
      <c r="C27" s="75">
        <v>762529</v>
      </c>
      <c r="D27" s="75">
        <v>1115446</v>
      </c>
      <c r="E27" s="75">
        <v>376436</v>
      </c>
      <c r="F27" s="79">
        <v>165259</v>
      </c>
      <c r="G27" s="103">
        <v>96.177310643082052</v>
      </c>
      <c r="H27" s="102">
        <v>97.800753133352828</v>
      </c>
      <c r="I27" s="102">
        <v>97.786953510594458</v>
      </c>
      <c r="J27" s="102">
        <v>102.00937074041856</v>
      </c>
      <c r="K27" s="104">
        <v>100.57511837092396</v>
      </c>
    </row>
    <row r="28" spans="1:11" x14ac:dyDescent="0.35">
      <c r="A28" s="108">
        <v>2016</v>
      </c>
      <c r="B28" s="78">
        <v>2962264</v>
      </c>
      <c r="C28" s="75">
        <v>783266</v>
      </c>
      <c r="D28" s="75">
        <v>1109183</v>
      </c>
      <c r="E28" s="75">
        <v>383913</v>
      </c>
      <c r="F28" s="79">
        <v>169827</v>
      </c>
      <c r="G28" s="103">
        <v>96.927235467363928</v>
      </c>
      <c r="H28" s="102">
        <v>100.46044767313602</v>
      </c>
      <c r="I28" s="102">
        <v>97.23789986762398</v>
      </c>
      <c r="J28" s="102">
        <v>104.03554269269229</v>
      </c>
      <c r="K28" s="104">
        <v>103.35516145915747</v>
      </c>
    </row>
    <row r="29" spans="1:11" x14ac:dyDescent="0.35">
      <c r="A29" s="108">
        <v>2017</v>
      </c>
      <c r="B29" s="78">
        <v>2976039</v>
      </c>
      <c r="C29" s="75">
        <v>818778</v>
      </c>
      <c r="D29" s="75">
        <v>1107553</v>
      </c>
      <c r="E29" s="75">
        <v>389720</v>
      </c>
      <c r="F29" s="79">
        <v>174136</v>
      </c>
      <c r="G29" s="103">
        <v>97.377962569527313</v>
      </c>
      <c r="H29" s="102">
        <v>105.01516014344421</v>
      </c>
      <c r="I29" s="102">
        <v>97.09500390114755</v>
      </c>
      <c r="J29" s="102">
        <v>105.60916587402885</v>
      </c>
      <c r="K29" s="104">
        <v>105.977579512397</v>
      </c>
    </row>
    <row r="30" spans="1:11" x14ac:dyDescent="0.35">
      <c r="A30" s="108">
        <v>2018</v>
      </c>
      <c r="B30" s="78">
        <v>2952147</v>
      </c>
      <c r="C30" s="75">
        <v>835940</v>
      </c>
      <c r="D30" s="75">
        <v>1086080</v>
      </c>
      <c r="E30" s="75">
        <v>399349</v>
      </c>
      <c r="F30" s="79">
        <v>176669</v>
      </c>
      <c r="G30" s="103">
        <v>96.596200542312232</v>
      </c>
      <c r="H30" s="102">
        <v>107.21633088616296</v>
      </c>
      <c r="I30" s="102">
        <v>95.212546791854052</v>
      </c>
      <c r="J30" s="102">
        <v>108.21850247004913</v>
      </c>
      <c r="K30" s="104">
        <v>107.51914018282069</v>
      </c>
    </row>
    <row r="31" spans="1:11" x14ac:dyDescent="0.35">
      <c r="A31" s="108">
        <v>2019</v>
      </c>
      <c r="B31" s="78">
        <v>2955854</v>
      </c>
      <c r="C31" s="75">
        <v>842351</v>
      </c>
      <c r="D31" s="75">
        <v>1090526</v>
      </c>
      <c r="E31" s="75">
        <v>408662</v>
      </c>
      <c r="F31" s="79">
        <v>181562</v>
      </c>
      <c r="G31" s="103">
        <v>96.717496031801858</v>
      </c>
      <c r="H31" s="102">
        <v>108.03859551916437</v>
      </c>
      <c r="I31" s="102">
        <v>95.602310882010016</v>
      </c>
      <c r="J31" s="102">
        <v>110.74220708306574</v>
      </c>
      <c r="K31" s="104">
        <v>110.49697530338254</v>
      </c>
    </row>
    <row r="32" spans="1:11" x14ac:dyDescent="0.35">
      <c r="A32" s="108">
        <v>2020</v>
      </c>
      <c r="B32" s="78">
        <v>3017540</v>
      </c>
      <c r="C32" s="75">
        <v>806947</v>
      </c>
      <c r="D32" s="75">
        <v>1048944</v>
      </c>
      <c r="E32" s="75">
        <v>446075</v>
      </c>
      <c r="F32" s="79">
        <v>186086</v>
      </c>
      <c r="G32" s="103">
        <v>98.735902712313731</v>
      </c>
      <c r="H32" s="102">
        <v>103.4977349565717</v>
      </c>
      <c r="I32" s="102">
        <v>91.956973410830287</v>
      </c>
      <c r="J32" s="102">
        <v>120.88065448849794</v>
      </c>
      <c r="K32" s="104">
        <v>113.25024039339314</v>
      </c>
    </row>
    <row r="33" spans="1:17" x14ac:dyDescent="0.35">
      <c r="A33" s="108">
        <v>2021</v>
      </c>
      <c r="B33" s="78">
        <v>3079967</v>
      </c>
      <c r="C33" s="75">
        <v>870621</v>
      </c>
      <c r="D33" s="75">
        <v>1119801</v>
      </c>
      <c r="E33" s="75">
        <v>465506</v>
      </c>
      <c r="F33" s="79">
        <v>187373</v>
      </c>
      <c r="G33" s="103">
        <v>100.77855540245922</v>
      </c>
      <c r="H33" s="102">
        <v>111.66446062210457</v>
      </c>
      <c r="I33" s="102">
        <v>98.168739973174127</v>
      </c>
      <c r="J33" s="102">
        <v>126.14620848136013</v>
      </c>
      <c r="K33" s="104">
        <v>114.0334968414134</v>
      </c>
    </row>
    <row r="34" spans="1:17" x14ac:dyDescent="0.35">
      <c r="A34" s="108">
        <v>2022</v>
      </c>
      <c r="B34" s="78">
        <v>3186633</v>
      </c>
      <c r="C34" s="75">
        <v>934522</v>
      </c>
      <c r="D34" s="75">
        <v>1164449</v>
      </c>
      <c r="E34" s="75">
        <v>465469</v>
      </c>
      <c r="F34" s="79">
        <v>191947</v>
      </c>
      <c r="G34" s="103">
        <v>104.26873740459064</v>
      </c>
      <c r="H34" s="102">
        <v>119.86030094552096</v>
      </c>
      <c r="I34" s="102">
        <v>102.08286212730891</v>
      </c>
      <c r="J34" s="102">
        <v>126.13618195170464</v>
      </c>
      <c r="K34" s="104">
        <v>116.81719147485911</v>
      </c>
    </row>
    <row r="35" spans="1:17" x14ac:dyDescent="0.35">
      <c r="A35" s="108">
        <v>2023</v>
      </c>
      <c r="B35" s="78">
        <v>3209163</v>
      </c>
      <c r="C35" s="75">
        <v>972887</v>
      </c>
      <c r="D35" s="75">
        <v>1160272</v>
      </c>
      <c r="E35" s="75">
        <v>459335</v>
      </c>
      <c r="F35" s="79">
        <v>199295</v>
      </c>
      <c r="G35" s="103">
        <v>105.00593389183139</v>
      </c>
      <c r="H35" s="102">
        <v>124.78093464464726</v>
      </c>
      <c r="I35" s="102">
        <v>101.71668025493342</v>
      </c>
      <c r="J35" s="102">
        <v>124.47394592719655</v>
      </c>
      <c r="K35" s="104">
        <v>121.28911717808586</v>
      </c>
    </row>
    <row r="36" spans="1:17" ht="15" thickBot="1" x14ac:dyDescent="0.4">
      <c r="A36" s="109">
        <v>2024</v>
      </c>
      <c r="B36" s="80">
        <v>3244756</v>
      </c>
      <c r="C36" s="81">
        <v>993700</v>
      </c>
      <c r="D36" s="81">
        <v>1179671</v>
      </c>
      <c r="E36" s="81">
        <v>459997</v>
      </c>
      <c r="F36" s="82">
        <v>204220</v>
      </c>
      <c r="G36" s="105">
        <v>106.17056037076435</v>
      </c>
      <c r="H36" s="106">
        <v>127.45037682319322</v>
      </c>
      <c r="I36" s="106">
        <v>103.41731758847715</v>
      </c>
      <c r="J36" s="106">
        <v>124.6533395118435</v>
      </c>
      <c r="K36" s="107">
        <v>124.28642720644619</v>
      </c>
      <c r="Q36" s="1"/>
    </row>
    <row r="43" spans="1:17" x14ac:dyDescent="0.35">
      <c r="B43" s="4"/>
      <c r="C43" s="4"/>
      <c r="D43" s="4"/>
      <c r="E43" s="4"/>
      <c r="F43" s="4"/>
    </row>
    <row r="44" spans="1:17" x14ac:dyDescent="0.35">
      <c r="B44" s="4"/>
      <c r="C44" s="4"/>
      <c r="D44" s="4"/>
      <c r="E44" s="4"/>
      <c r="F44" s="4"/>
    </row>
    <row r="45" spans="1:17" x14ac:dyDescent="0.35">
      <c r="B45" s="4"/>
      <c r="C45" s="4"/>
      <c r="D45" s="4"/>
      <c r="E45" s="4"/>
      <c r="F45" s="4"/>
    </row>
    <row r="46" spans="1:17" x14ac:dyDescent="0.35">
      <c r="B46" s="4"/>
      <c r="C46" s="4"/>
      <c r="D46" s="4"/>
      <c r="E46" s="4"/>
      <c r="F46" s="4"/>
    </row>
    <row r="47" spans="1:17" x14ac:dyDescent="0.35">
      <c r="B47" s="4"/>
      <c r="C47" s="4"/>
      <c r="D47" s="4"/>
      <c r="E47" s="4"/>
      <c r="F47" s="4"/>
    </row>
    <row r="48" spans="1:17" x14ac:dyDescent="0.35">
      <c r="B48" s="4"/>
      <c r="C48" s="4"/>
      <c r="D48" s="4"/>
      <c r="E48" s="4"/>
      <c r="F48" s="4"/>
    </row>
    <row r="49" spans="2:6" x14ac:dyDescent="0.35">
      <c r="B49" s="4"/>
      <c r="C49" s="4"/>
      <c r="D49" s="4"/>
      <c r="E49" s="4"/>
      <c r="F49" s="4"/>
    </row>
    <row r="50" spans="2:6" x14ac:dyDescent="0.35">
      <c r="B50" s="4"/>
      <c r="C50" s="4"/>
      <c r="D50" s="4"/>
      <c r="E50" s="4"/>
      <c r="F50" s="4"/>
    </row>
    <row r="51" spans="2:6" x14ac:dyDescent="0.35">
      <c r="B51" s="4"/>
      <c r="C51" s="4"/>
      <c r="D51" s="4"/>
      <c r="E51" s="4"/>
      <c r="F51" s="4"/>
    </row>
    <row r="52" spans="2:6" x14ac:dyDescent="0.35">
      <c r="B52" s="4"/>
      <c r="C52" s="4"/>
      <c r="D52" s="4"/>
      <c r="E52" s="4"/>
      <c r="F52" s="4"/>
    </row>
    <row r="53" spans="2:6" x14ac:dyDescent="0.35">
      <c r="B53" s="4"/>
      <c r="C53" s="4"/>
      <c r="D53" s="4"/>
      <c r="E53" s="4"/>
      <c r="F53" s="4"/>
    </row>
    <row r="54" spans="2:6" x14ac:dyDescent="0.35">
      <c r="B54" s="4"/>
      <c r="C54" s="4"/>
      <c r="D54" s="4"/>
      <c r="E54" s="4"/>
      <c r="F54" s="4"/>
    </row>
  </sheetData>
  <mergeCells count="2">
    <mergeCell ref="B23:F23"/>
    <mergeCell ref="G23:K2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CE57C-ABBA-4AD8-9411-339B0A4D20E4}">
  <dimension ref="A22:Y61"/>
  <sheetViews>
    <sheetView zoomScaleNormal="100" workbookViewId="0"/>
  </sheetViews>
  <sheetFormatPr baseColWidth="10" defaultRowHeight="14.5" x14ac:dyDescent="0.35"/>
  <cols>
    <col min="2" max="2" width="14.26953125" customWidth="1"/>
    <col min="3" max="3" width="13.26953125" bestFit="1" customWidth="1"/>
    <col min="5" max="5" width="13" bestFit="1" customWidth="1"/>
    <col min="7" max="7" width="13.7265625" customWidth="1"/>
    <col min="10" max="10" width="13" bestFit="1" customWidth="1"/>
  </cols>
  <sheetData>
    <row r="22" spans="1:25" ht="15" thickBot="1" x14ac:dyDescent="0.4"/>
    <row r="23" spans="1:25" ht="15" thickBot="1" x14ac:dyDescent="0.4">
      <c r="A23" s="88"/>
      <c r="B23" s="144" t="s">
        <v>46</v>
      </c>
      <c r="C23" s="145"/>
      <c r="D23" s="145"/>
      <c r="E23" s="145"/>
      <c r="F23" s="146"/>
      <c r="G23" s="144" t="s">
        <v>17</v>
      </c>
      <c r="H23" s="145"/>
      <c r="I23" s="145"/>
      <c r="J23" s="145"/>
      <c r="K23" s="146"/>
    </row>
    <row r="24" spans="1:25" ht="58" x14ac:dyDescent="0.35">
      <c r="A24" s="118" t="s">
        <v>12</v>
      </c>
      <c r="B24" s="121" t="s">
        <v>47</v>
      </c>
      <c r="C24" s="114" t="s">
        <v>0</v>
      </c>
      <c r="D24" s="114" t="s">
        <v>32</v>
      </c>
      <c r="E24" s="114" t="s">
        <v>1</v>
      </c>
      <c r="F24" s="115" t="s">
        <v>2</v>
      </c>
      <c r="G24" s="121" t="s">
        <v>47</v>
      </c>
      <c r="H24" s="114" t="s">
        <v>0</v>
      </c>
      <c r="I24" s="114" t="s">
        <v>32</v>
      </c>
      <c r="J24" s="114" t="s">
        <v>1</v>
      </c>
      <c r="K24" s="115" t="s">
        <v>2</v>
      </c>
    </row>
    <row r="25" spans="1:25" x14ac:dyDescent="0.35">
      <c r="A25" s="119">
        <v>2013</v>
      </c>
      <c r="B25" s="78">
        <v>12678.4</v>
      </c>
      <c r="C25" s="75">
        <v>10139.82</v>
      </c>
      <c r="D25" s="75">
        <v>9466.5310000000009</v>
      </c>
      <c r="E25" s="75">
        <v>12036.63</v>
      </c>
      <c r="F25" s="79">
        <v>32418.45</v>
      </c>
      <c r="G25" s="76"/>
      <c r="H25" s="72"/>
      <c r="I25" s="72"/>
      <c r="J25" s="72"/>
      <c r="K25" s="77"/>
    </row>
    <row r="26" spans="1:25" x14ac:dyDescent="0.35">
      <c r="A26" s="119">
        <v>2014</v>
      </c>
      <c r="B26" s="78">
        <v>12547.34</v>
      </c>
      <c r="C26" s="75">
        <v>10525.69</v>
      </c>
      <c r="D26" s="75">
        <v>9555.4120000000003</v>
      </c>
      <c r="E26" s="75">
        <v>12467.64</v>
      </c>
      <c r="F26" s="79">
        <v>33337.93</v>
      </c>
      <c r="G26" s="76">
        <v>100</v>
      </c>
      <c r="H26" s="72">
        <v>100</v>
      </c>
      <c r="I26" s="72">
        <v>100</v>
      </c>
      <c r="J26" s="72">
        <v>100</v>
      </c>
      <c r="K26" s="77">
        <v>100</v>
      </c>
      <c r="T26" s="23"/>
      <c r="U26" s="5"/>
    </row>
    <row r="27" spans="1:25" x14ac:dyDescent="0.35">
      <c r="A27" s="119">
        <v>2015</v>
      </c>
      <c r="B27" s="78">
        <v>13255.1</v>
      </c>
      <c r="C27" s="75">
        <v>10676.1</v>
      </c>
      <c r="D27" s="75">
        <v>9930.9009999999998</v>
      </c>
      <c r="E27" s="75">
        <v>12904.05</v>
      </c>
      <c r="F27" s="79">
        <v>33952.480000000003</v>
      </c>
      <c r="G27" s="103">
        <v>105.64071747477951</v>
      </c>
      <c r="H27" s="102">
        <v>101.4289799528582</v>
      </c>
      <c r="I27" s="102">
        <v>103.92959508182378</v>
      </c>
      <c r="J27" s="102">
        <v>103.50034168455298</v>
      </c>
      <c r="K27" s="104">
        <v>101.84339579571979</v>
      </c>
      <c r="T27" s="5"/>
      <c r="U27" s="5"/>
    </row>
    <row r="28" spans="1:25" x14ac:dyDescent="0.35">
      <c r="A28" s="119">
        <v>2016</v>
      </c>
      <c r="B28" s="78">
        <v>13412.68</v>
      </c>
      <c r="C28" s="75">
        <v>10836.46</v>
      </c>
      <c r="D28" s="75">
        <v>9993.7270000000008</v>
      </c>
      <c r="E28" s="75">
        <v>13049.06</v>
      </c>
      <c r="F28" s="79">
        <v>34324.94</v>
      </c>
      <c r="G28" s="103">
        <v>106.89660119196579</v>
      </c>
      <c r="H28" s="102">
        <v>102.95249052556174</v>
      </c>
      <c r="I28" s="102">
        <v>104.58708635483222</v>
      </c>
      <c r="J28" s="102">
        <v>104.66343269455967</v>
      </c>
      <c r="K28" s="104">
        <v>102.9606217302634</v>
      </c>
      <c r="T28" s="5"/>
      <c r="U28" s="5"/>
    </row>
    <row r="29" spans="1:25" x14ac:dyDescent="0.35">
      <c r="A29" s="119">
        <v>2017</v>
      </c>
      <c r="B29" s="78">
        <v>13699.26</v>
      </c>
      <c r="C29" s="75">
        <v>11014.45</v>
      </c>
      <c r="D29" s="75">
        <v>10258.353999999999</v>
      </c>
      <c r="E29" s="75">
        <v>13457.23</v>
      </c>
      <c r="F29" s="79">
        <v>34440.29</v>
      </c>
      <c r="G29" s="103">
        <v>109.18059126476209</v>
      </c>
      <c r="H29" s="102">
        <v>104.64349605584052</v>
      </c>
      <c r="I29" s="102">
        <v>107.35648028572707</v>
      </c>
      <c r="J29" s="102">
        <v>107.93726799939684</v>
      </c>
      <c r="K29" s="104">
        <v>103.30662401654811</v>
      </c>
      <c r="T29" s="5"/>
      <c r="U29" s="23"/>
    </row>
    <row r="30" spans="1:25" x14ac:dyDescent="0.35">
      <c r="A30" s="119">
        <v>2018</v>
      </c>
      <c r="B30" s="78">
        <v>14020.12</v>
      </c>
      <c r="C30" s="75">
        <v>11484.75</v>
      </c>
      <c r="D30" s="75">
        <v>10414.046</v>
      </c>
      <c r="E30" s="75">
        <v>13703.35</v>
      </c>
      <c r="F30" s="79">
        <v>34903.21</v>
      </c>
      <c r="G30" s="103">
        <v>111.73778665438252</v>
      </c>
      <c r="H30" s="102">
        <v>109.11161168531468</v>
      </c>
      <c r="I30" s="102">
        <v>108.98583964773051</v>
      </c>
      <c r="J30" s="102">
        <v>109.91133847303901</v>
      </c>
      <c r="K30" s="104">
        <v>104.6951925329497</v>
      </c>
      <c r="T30" s="5"/>
      <c r="U30" s="5"/>
      <c r="V30" s="5"/>
      <c r="W30" s="5"/>
      <c r="X30" s="5"/>
      <c r="Y30" s="5"/>
    </row>
    <row r="31" spans="1:25" x14ac:dyDescent="0.35">
      <c r="A31" s="119">
        <v>2019</v>
      </c>
      <c r="B31" s="78">
        <v>14310.14</v>
      </c>
      <c r="C31" s="75">
        <v>11927.88</v>
      </c>
      <c r="D31" s="75">
        <v>10662.491</v>
      </c>
      <c r="E31" s="75">
        <v>13803.81</v>
      </c>
      <c r="F31" s="79">
        <v>35213.949999999997</v>
      </c>
      <c r="G31" s="103">
        <v>114.04919289666176</v>
      </c>
      <c r="H31" s="102">
        <v>113.3215969689398</v>
      </c>
      <c r="I31" s="102">
        <v>111.58588452282331</v>
      </c>
      <c r="J31" s="102">
        <v>110.71710443997421</v>
      </c>
      <c r="K31" s="104">
        <v>105.62728399753672</v>
      </c>
      <c r="T31" s="5"/>
      <c r="U31" s="5"/>
      <c r="V31" s="5"/>
      <c r="W31" s="5"/>
      <c r="X31" s="5"/>
      <c r="Y31" s="5"/>
    </row>
    <row r="32" spans="1:25" x14ac:dyDescent="0.35">
      <c r="A32" s="119">
        <v>2020</v>
      </c>
      <c r="B32" s="78">
        <v>14466.94</v>
      </c>
      <c r="C32" s="75">
        <v>12957.16</v>
      </c>
      <c r="D32" s="75">
        <v>11203.893</v>
      </c>
      <c r="E32" s="75">
        <v>13974.51</v>
      </c>
      <c r="F32" s="79">
        <v>36134.17</v>
      </c>
      <c r="G32" s="103">
        <v>115.29886015681411</v>
      </c>
      <c r="H32" s="102">
        <v>123.10033831511282</v>
      </c>
      <c r="I32" s="102">
        <v>117.25180452710987</v>
      </c>
      <c r="J32" s="102">
        <v>112.0862488811034</v>
      </c>
      <c r="K32" s="104">
        <v>108.38756335501334</v>
      </c>
      <c r="T32" s="5"/>
      <c r="U32" s="5"/>
      <c r="V32" s="5"/>
      <c r="W32" s="5"/>
      <c r="X32" s="5"/>
      <c r="Y32" s="5"/>
    </row>
    <row r="33" spans="1:25" x14ac:dyDescent="0.35">
      <c r="A33" s="119">
        <v>2021</v>
      </c>
      <c r="B33" s="78">
        <v>15419.36</v>
      </c>
      <c r="C33" s="75">
        <v>13173</v>
      </c>
      <c r="D33" s="75">
        <v>11505.267</v>
      </c>
      <c r="E33" s="75">
        <v>15671.43</v>
      </c>
      <c r="F33" s="79">
        <v>38300.01</v>
      </c>
      <c r="G33" s="103">
        <v>122.88947298790022</v>
      </c>
      <c r="H33" s="102">
        <v>125.15094022339628</v>
      </c>
      <c r="I33" s="102">
        <v>120.40576586336621</v>
      </c>
      <c r="J33" s="102">
        <v>125.69684398972059</v>
      </c>
      <c r="K33" s="104">
        <v>114.88418747054781</v>
      </c>
      <c r="T33" s="5"/>
      <c r="U33" s="5"/>
      <c r="V33" s="5"/>
      <c r="W33" s="5"/>
      <c r="X33" s="5"/>
      <c r="Y33" s="5"/>
    </row>
    <row r="34" spans="1:25" x14ac:dyDescent="0.35">
      <c r="A34" s="119">
        <v>2022</v>
      </c>
      <c r="B34" s="78">
        <v>15963.28</v>
      </c>
      <c r="C34" s="75">
        <v>13537.67</v>
      </c>
      <c r="D34" s="75">
        <v>12277.76</v>
      </c>
      <c r="E34" s="75">
        <v>16346.94</v>
      </c>
      <c r="F34" s="79">
        <v>39558.03</v>
      </c>
      <c r="G34" s="103">
        <v>127.22441569288789</v>
      </c>
      <c r="H34" s="102">
        <v>128.61551119214036</v>
      </c>
      <c r="I34" s="102">
        <v>128.49011638639965</v>
      </c>
      <c r="J34" s="102">
        <v>131.11495038355295</v>
      </c>
      <c r="K34" s="104">
        <v>118.65772709943299</v>
      </c>
      <c r="T34" s="5"/>
      <c r="U34" s="5"/>
      <c r="V34" s="5"/>
      <c r="W34" s="5"/>
      <c r="X34" s="5"/>
      <c r="Y34" s="5"/>
    </row>
    <row r="35" spans="1:25" x14ac:dyDescent="0.35">
      <c r="A35" s="119">
        <v>2023</v>
      </c>
      <c r="B35" s="78">
        <v>17032.599999999999</v>
      </c>
      <c r="C35" s="75">
        <v>15017.73</v>
      </c>
      <c r="D35" s="75">
        <v>13359.137000000001</v>
      </c>
      <c r="E35" s="75">
        <v>17451.23</v>
      </c>
      <c r="F35" s="79">
        <v>39319.33</v>
      </c>
      <c r="G35" s="103">
        <v>135.74670009739114</v>
      </c>
      <c r="H35" s="102">
        <v>142.67691714272414</v>
      </c>
      <c r="I35" s="102">
        <v>139.80702244968609</v>
      </c>
      <c r="J35" s="102">
        <v>139.97220003144139</v>
      </c>
      <c r="K35" s="104">
        <v>117.94172583600721</v>
      </c>
      <c r="T35" s="5"/>
      <c r="U35" s="5"/>
      <c r="V35" s="5"/>
      <c r="W35" s="5"/>
      <c r="X35" s="5"/>
      <c r="Y35" s="5"/>
    </row>
    <row r="36" spans="1:25" ht="15" thickBot="1" x14ac:dyDescent="0.4">
      <c r="A36" s="120">
        <v>2024</v>
      </c>
      <c r="B36" s="80">
        <v>17886.490000000002</v>
      </c>
      <c r="C36" s="81">
        <v>16118</v>
      </c>
      <c r="D36" s="81">
        <v>14148.129000000001</v>
      </c>
      <c r="E36" s="81">
        <v>18053.84</v>
      </c>
      <c r="F36" s="82">
        <v>40512.43</v>
      </c>
      <c r="G36" s="105">
        <v>142.5520468880257</v>
      </c>
      <c r="H36" s="106">
        <v>153.13010358465809</v>
      </c>
      <c r="I36" s="106">
        <v>148.06403952022163</v>
      </c>
      <c r="J36" s="106">
        <v>144.80559271842947</v>
      </c>
      <c r="K36" s="107">
        <v>121.52053231859327</v>
      </c>
      <c r="U36" s="5"/>
      <c r="V36" s="5"/>
      <c r="W36" s="5"/>
      <c r="X36" s="5"/>
      <c r="Y36" s="5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  <row r="60" spans="2:3" x14ac:dyDescent="0.35">
      <c r="C60" s="4"/>
    </row>
    <row r="61" spans="2:3" x14ac:dyDescent="0.35">
      <c r="C61" s="4"/>
    </row>
  </sheetData>
  <mergeCells count="2">
    <mergeCell ref="B23:F23"/>
    <mergeCell ref="G23:K2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E741-F5DC-4DF3-BA4E-00F95338A608}">
  <dimension ref="B22:AN52"/>
  <sheetViews>
    <sheetView zoomScaleNormal="100" workbookViewId="0"/>
  </sheetViews>
  <sheetFormatPr baseColWidth="10" defaultColWidth="10.1796875" defaultRowHeight="14.5" x14ac:dyDescent="0.35"/>
  <cols>
    <col min="7" max="7" width="11" customWidth="1"/>
    <col min="17" max="17" width="10.453125" customWidth="1"/>
  </cols>
  <sheetData>
    <row r="22" spans="2:16" x14ac:dyDescent="0.35">
      <c r="B22" s="135" t="s">
        <v>48</v>
      </c>
      <c r="C22" s="136"/>
      <c r="D22" s="136"/>
      <c r="E22" s="135" t="s">
        <v>0</v>
      </c>
      <c r="F22" s="136"/>
      <c r="G22" s="136"/>
      <c r="H22" s="135" t="s">
        <v>32</v>
      </c>
      <c r="I22" s="136"/>
      <c r="J22" s="136"/>
      <c r="K22" s="135" t="s">
        <v>1</v>
      </c>
      <c r="L22" s="136"/>
      <c r="M22" s="137"/>
      <c r="N22" s="136" t="s">
        <v>2</v>
      </c>
      <c r="O22" s="136"/>
      <c r="P22" s="137"/>
    </row>
    <row r="23" spans="2:16" x14ac:dyDescent="0.35">
      <c r="B23" s="138"/>
      <c r="C23" s="139"/>
      <c r="D23" s="139"/>
      <c r="E23" s="61">
        <v>2014</v>
      </c>
      <c r="F23" s="60">
        <v>2017</v>
      </c>
      <c r="G23" s="60">
        <v>2024</v>
      </c>
      <c r="H23" s="61">
        <v>2014</v>
      </c>
      <c r="I23" s="60">
        <v>2017</v>
      </c>
      <c r="J23" s="60">
        <v>2024</v>
      </c>
      <c r="K23" s="61">
        <v>2014</v>
      </c>
      <c r="L23" s="60">
        <v>2017</v>
      </c>
      <c r="M23" s="58">
        <v>2024</v>
      </c>
      <c r="N23" s="60">
        <v>2014</v>
      </c>
      <c r="O23" s="60">
        <v>2017</v>
      </c>
      <c r="P23" s="58">
        <v>2024</v>
      </c>
    </row>
    <row r="24" spans="2:16" x14ac:dyDescent="0.35">
      <c r="B24" s="62" t="s">
        <v>31</v>
      </c>
      <c r="C24" s="43"/>
      <c r="D24" s="43"/>
      <c r="E24" s="27">
        <v>7.0282373856045091E-2</v>
      </c>
      <c r="F24" s="16">
        <v>7.6959393079135019E-2</v>
      </c>
      <c r="G24" s="17">
        <v>7.550497789709168E-2</v>
      </c>
      <c r="H24" s="16">
        <v>6.7438999489712256E-2</v>
      </c>
      <c r="I24" s="16">
        <v>7.4150989031402575E-2</v>
      </c>
      <c r="J24" s="16">
        <v>7.4468150332987371E-2</v>
      </c>
      <c r="K24" s="27">
        <v>6.6438208999663365E-2</v>
      </c>
      <c r="L24" s="16">
        <v>7.4015579791206113E-2</v>
      </c>
      <c r="M24" s="17">
        <v>7.3507398264967994E-2</v>
      </c>
      <c r="N24" s="16">
        <v>0.11472262352447021</v>
      </c>
      <c r="O24" s="16">
        <v>0.12362095446851148</v>
      </c>
      <c r="P24" s="17">
        <v>0.1215145658077557</v>
      </c>
    </row>
    <row r="25" spans="2:16" x14ac:dyDescent="0.35">
      <c r="B25" s="59" t="s">
        <v>50</v>
      </c>
      <c r="C25" s="6"/>
      <c r="D25" s="6"/>
      <c r="E25" s="54">
        <v>5.9769862708209151E-2</v>
      </c>
      <c r="F25" s="44">
        <v>6.6102739875684394E-2</v>
      </c>
      <c r="G25" s="55">
        <v>6.6917212377628668E-2</v>
      </c>
      <c r="H25" s="44">
        <v>6.1269612581965421E-2</v>
      </c>
      <c r="I25" s="44">
        <v>6.767544614241458E-2</v>
      </c>
      <c r="J25" s="44">
        <v>6.7497835813527099E-2</v>
      </c>
      <c r="K25" s="54">
        <v>6.1797483772224132E-2</v>
      </c>
      <c r="L25" s="44">
        <v>6.7751275316924583E-2</v>
      </c>
      <c r="M25" s="55">
        <v>6.8035856971617931E-2</v>
      </c>
      <c r="N25" s="44">
        <v>3.6329664463798567E-2</v>
      </c>
      <c r="O25" s="44">
        <v>3.997226549763358E-2</v>
      </c>
      <c r="P25" s="55">
        <v>4.1151843147656811E-2</v>
      </c>
    </row>
    <row r="26" spans="2:16" x14ac:dyDescent="0.35">
      <c r="B26" s="10" t="s">
        <v>51</v>
      </c>
      <c r="C26" s="11"/>
      <c r="D26" s="11"/>
      <c r="E26" s="31">
        <v>1.0512511147835944E-2</v>
      </c>
      <c r="F26" s="56">
        <v>1.085665320345063E-2</v>
      </c>
      <c r="G26" s="57">
        <v>8.5877655194630149E-3</v>
      </c>
      <c r="H26" s="56">
        <v>6.1693869077468332E-3</v>
      </c>
      <c r="I26" s="56">
        <v>6.4755428889879882E-3</v>
      </c>
      <c r="J26" s="56">
        <v>6.9703145194602708E-3</v>
      </c>
      <c r="K26" s="28">
        <v>4.6407252274392324E-3</v>
      </c>
      <c r="L26" s="56">
        <v>6.2643044742815282E-3</v>
      </c>
      <c r="M26" s="57">
        <v>5.4715412933500698E-3</v>
      </c>
      <c r="N26" s="56">
        <v>7.8392959060671646E-2</v>
      </c>
      <c r="O26" s="56">
        <v>8.3648688970877905E-2</v>
      </c>
      <c r="P26" s="57">
        <v>8.036272266009889E-2</v>
      </c>
    </row>
    <row r="27" spans="2:16" x14ac:dyDescent="0.35">
      <c r="C27" s="1"/>
      <c r="D27" s="1"/>
      <c r="E27" s="1"/>
      <c r="F27" s="1"/>
      <c r="G27" s="1"/>
      <c r="J27" s="1"/>
      <c r="K27" s="1"/>
      <c r="L27" s="1"/>
      <c r="M27" s="1"/>
      <c r="N27" s="1"/>
    </row>
    <row r="28" spans="2:16" x14ac:dyDescent="0.35">
      <c r="C28" s="1"/>
      <c r="E28" s="150" t="s">
        <v>49</v>
      </c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</row>
    <row r="29" spans="2:16" x14ac:dyDescent="0.35">
      <c r="E29" s="61">
        <v>2014</v>
      </c>
      <c r="F29" s="60">
        <v>2017</v>
      </c>
      <c r="G29" s="60">
        <v>2024</v>
      </c>
      <c r="H29" s="61">
        <v>2014</v>
      </c>
      <c r="I29" s="60">
        <v>2017</v>
      </c>
      <c r="J29" s="60">
        <v>2024</v>
      </c>
      <c r="K29" s="61">
        <v>2014</v>
      </c>
      <c r="L29" s="60">
        <v>2017</v>
      </c>
      <c r="M29" s="58">
        <v>2024</v>
      </c>
      <c r="N29" s="60">
        <v>2014</v>
      </c>
      <c r="O29" s="60">
        <v>2017</v>
      </c>
      <c r="P29" s="58">
        <v>2024</v>
      </c>
    </row>
    <row r="30" spans="2:16" x14ac:dyDescent="0.35">
      <c r="C30" s="149" t="s">
        <v>0</v>
      </c>
      <c r="D30" s="149"/>
      <c r="E30" s="73">
        <v>7.0282373856045091E-2</v>
      </c>
      <c r="F30" s="73">
        <v>7.6959393079135019E-2</v>
      </c>
      <c r="G30" s="73">
        <v>7.550497789709168E-2</v>
      </c>
      <c r="H30" s="122"/>
      <c r="I30" s="122"/>
      <c r="J30" s="122"/>
      <c r="K30" s="122"/>
      <c r="L30" s="122"/>
      <c r="M30" s="122"/>
      <c r="N30" s="122"/>
      <c r="O30" s="122"/>
      <c r="P30" s="122"/>
    </row>
    <row r="31" spans="2:16" x14ac:dyDescent="0.35">
      <c r="C31" s="147" t="s">
        <v>32</v>
      </c>
      <c r="D31" s="148"/>
      <c r="E31" s="122"/>
      <c r="F31" s="122"/>
      <c r="G31" s="122"/>
      <c r="H31" s="73">
        <v>6.7438999489712256E-2</v>
      </c>
      <c r="I31" s="73">
        <v>7.4150989031402575E-2</v>
      </c>
      <c r="J31" s="73">
        <v>7.4468150332987371E-2</v>
      </c>
      <c r="K31" s="122"/>
      <c r="L31" s="122"/>
      <c r="M31" s="122"/>
      <c r="N31" s="122"/>
      <c r="O31" s="122"/>
      <c r="P31" s="122"/>
    </row>
    <row r="32" spans="2:16" x14ac:dyDescent="0.35">
      <c r="C32" s="147" t="s">
        <v>1</v>
      </c>
      <c r="D32" s="148"/>
      <c r="E32" s="122"/>
      <c r="F32" s="122"/>
      <c r="G32" s="122"/>
      <c r="H32" s="122"/>
      <c r="I32" s="122"/>
      <c r="J32" s="122"/>
      <c r="K32" s="73">
        <v>6.6438208999663365E-2</v>
      </c>
      <c r="L32" s="73">
        <v>7.4015579791206113E-2</v>
      </c>
      <c r="M32" s="73">
        <v>7.3507398264967994E-2</v>
      </c>
      <c r="N32" s="122"/>
      <c r="O32" s="122"/>
      <c r="P32" s="122"/>
    </row>
    <row r="33" spans="3:40" x14ac:dyDescent="0.35">
      <c r="C33" s="147" t="s">
        <v>2</v>
      </c>
      <c r="D33" s="148"/>
      <c r="E33" s="122"/>
      <c r="F33" s="122"/>
      <c r="G33" s="122"/>
      <c r="H33" s="122"/>
      <c r="I33" s="122"/>
      <c r="J33" s="122"/>
      <c r="K33" s="122"/>
      <c r="L33" s="122"/>
      <c r="M33" s="122"/>
      <c r="N33" s="73">
        <v>0.11472262352447021</v>
      </c>
      <c r="O33" s="73">
        <v>0.12362095446851148</v>
      </c>
      <c r="P33" s="73">
        <v>0.1215145658077557</v>
      </c>
    </row>
    <row r="34" spans="3:40" x14ac:dyDescent="0.35">
      <c r="O34" s="7"/>
      <c r="P34" s="7"/>
      <c r="Q34" s="7"/>
    </row>
    <row r="35" spans="3:40" x14ac:dyDescent="0.35">
      <c r="G35" s="42"/>
      <c r="H35" s="42"/>
      <c r="I35" s="42"/>
      <c r="J35" s="42"/>
      <c r="K35" s="42"/>
      <c r="L35" s="42"/>
      <c r="M35" s="42"/>
      <c r="N35" s="42"/>
      <c r="O35" s="66"/>
      <c r="P35" s="66"/>
      <c r="Q35" s="7"/>
    </row>
    <row r="36" spans="3:40" x14ac:dyDescent="0.35"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</row>
    <row r="41" spans="3:40" x14ac:dyDescent="0.35"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F41" s="1"/>
      <c r="AG41" s="1"/>
      <c r="AH41" s="1"/>
      <c r="AI41" s="1"/>
      <c r="AJ41" s="1"/>
      <c r="AK41" s="52"/>
      <c r="AL41" s="52"/>
      <c r="AM41" s="52"/>
      <c r="AN41" s="52"/>
    </row>
    <row r="42" spans="3:40" x14ac:dyDescent="0.35"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F42" s="1"/>
      <c r="AG42" s="1"/>
      <c r="AH42" s="1"/>
      <c r="AI42" s="1"/>
      <c r="AJ42" s="1"/>
      <c r="AK42" s="52"/>
      <c r="AL42" s="52"/>
      <c r="AM42" s="52"/>
      <c r="AN42" s="52"/>
    </row>
    <row r="43" spans="3:40" x14ac:dyDescent="0.35"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F43" s="1"/>
      <c r="AG43" s="1"/>
      <c r="AH43" s="1"/>
      <c r="AI43" s="1"/>
      <c r="AJ43" s="1"/>
      <c r="AK43" s="52"/>
      <c r="AL43" s="52"/>
      <c r="AM43" s="52"/>
      <c r="AN43" s="52"/>
    </row>
    <row r="44" spans="3:40" x14ac:dyDescent="0.35"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F44" s="1"/>
      <c r="AG44" s="1"/>
      <c r="AH44" s="1"/>
      <c r="AI44" s="1"/>
      <c r="AJ44" s="1"/>
      <c r="AK44" s="52"/>
      <c r="AL44" s="52"/>
      <c r="AM44" s="52"/>
      <c r="AN44" s="52"/>
    </row>
    <row r="45" spans="3:40" x14ac:dyDescent="0.35"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F45" s="1"/>
      <c r="AG45" s="1"/>
      <c r="AH45" s="1"/>
      <c r="AI45" s="1"/>
      <c r="AJ45" s="1"/>
      <c r="AK45" s="52"/>
      <c r="AL45" s="52"/>
      <c r="AM45" s="52"/>
      <c r="AN45" s="52"/>
    </row>
    <row r="46" spans="3:40" x14ac:dyDescent="0.35"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F46" s="1"/>
      <c r="AG46" s="1"/>
      <c r="AH46" s="1"/>
      <c r="AI46" s="1"/>
      <c r="AJ46" s="1"/>
      <c r="AK46" s="52"/>
      <c r="AL46" s="52"/>
      <c r="AM46" s="52"/>
      <c r="AN46" s="52"/>
    </row>
    <row r="47" spans="3:40" x14ac:dyDescent="0.35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F47" s="1"/>
      <c r="AG47" s="1"/>
      <c r="AH47" s="1"/>
      <c r="AI47" s="1"/>
      <c r="AJ47" s="1"/>
      <c r="AK47" s="52"/>
      <c r="AL47" s="52"/>
      <c r="AM47" s="52"/>
      <c r="AN47" s="52"/>
    </row>
    <row r="48" spans="3:40" x14ac:dyDescent="0.35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F48" s="1"/>
      <c r="AG48" s="1"/>
      <c r="AH48" s="1"/>
      <c r="AI48" s="1"/>
      <c r="AJ48" s="1"/>
      <c r="AK48" s="52"/>
      <c r="AL48" s="52"/>
      <c r="AM48" s="52"/>
      <c r="AN48" s="52"/>
    </row>
    <row r="49" spans="4:40" x14ac:dyDescent="0.35"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F49" s="1"/>
      <c r="AG49" s="1"/>
      <c r="AH49" s="1"/>
      <c r="AI49" s="1"/>
      <c r="AJ49" s="1"/>
      <c r="AK49" s="52"/>
      <c r="AL49" s="52"/>
      <c r="AM49" s="52"/>
      <c r="AN49" s="52"/>
    </row>
    <row r="50" spans="4:40" x14ac:dyDescent="0.35"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F50" s="1"/>
      <c r="AG50" s="1"/>
      <c r="AH50" s="1"/>
      <c r="AI50" s="1"/>
      <c r="AJ50" s="1"/>
      <c r="AK50" s="52"/>
      <c r="AL50" s="52"/>
      <c r="AM50" s="52"/>
      <c r="AN50" s="52"/>
    </row>
    <row r="51" spans="4:40" x14ac:dyDescent="0.35"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F51" s="1"/>
      <c r="AG51" s="1"/>
      <c r="AH51" s="1"/>
      <c r="AI51" s="1"/>
      <c r="AJ51" s="1"/>
      <c r="AK51" s="52"/>
      <c r="AL51" s="52"/>
      <c r="AM51" s="52"/>
      <c r="AN51" s="52"/>
    </row>
    <row r="52" spans="4:40" x14ac:dyDescent="0.35"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F52" s="1"/>
      <c r="AG52" s="1"/>
      <c r="AH52" s="1"/>
      <c r="AI52" s="1"/>
      <c r="AJ52" s="1"/>
      <c r="AK52" s="52"/>
      <c r="AL52" s="52"/>
      <c r="AM52" s="52"/>
      <c r="AN52" s="52"/>
    </row>
  </sheetData>
  <mergeCells count="10">
    <mergeCell ref="N22:P22"/>
    <mergeCell ref="B22:D23"/>
    <mergeCell ref="E22:G22"/>
    <mergeCell ref="H22:J22"/>
    <mergeCell ref="K22:M22"/>
    <mergeCell ref="C31:D31"/>
    <mergeCell ref="C32:D32"/>
    <mergeCell ref="C33:D33"/>
    <mergeCell ref="C30:D30"/>
    <mergeCell ref="E28:P2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F2334-5BFE-4ACF-831B-BF13F540AF3F}">
  <dimension ref="A23:P36"/>
  <sheetViews>
    <sheetView zoomScaleNormal="100" workbookViewId="0">
      <selection activeCell="X21" sqref="X21"/>
    </sheetView>
  </sheetViews>
  <sheetFormatPr baseColWidth="10" defaultRowHeight="14.5" x14ac:dyDescent="0.35"/>
  <sheetData>
    <row r="23" spans="1:16" x14ac:dyDescent="0.35">
      <c r="B23" t="s">
        <v>4</v>
      </c>
      <c r="G23" t="s">
        <v>20</v>
      </c>
      <c r="L23" t="s">
        <v>17</v>
      </c>
    </row>
    <row r="24" spans="1:16" x14ac:dyDescent="0.35">
      <c r="A24" t="e">
        <f>#REF!</f>
        <v>#REF!</v>
      </c>
      <c r="B24" t="e" cm="1">
        <f t="array" ref="B24">#REF!</f>
        <v>#REF!</v>
      </c>
      <c r="G24" t="e" cm="1">
        <f t="array" ref="G24">_xlfn.ANCHORARRAY(B24)</f>
        <v>#REF!</v>
      </c>
      <c r="L24" t="e" cm="1">
        <f t="array" ref="L24">_xlfn.ANCHORARRAY(G24)</f>
        <v>#REF!</v>
      </c>
    </row>
    <row r="25" spans="1:16" x14ac:dyDescent="0.35">
      <c r="A25" t="e" cm="1">
        <f t="array" ref="A25">#REF!</f>
        <v>#REF!</v>
      </c>
      <c r="B25" s="1" t="e" cm="1">
        <f t="array" ref="B25">#REF!</f>
        <v>#REF!</v>
      </c>
      <c r="C25" s="1"/>
      <c r="D25" s="1"/>
      <c r="E25" s="1"/>
      <c r="F25" s="1"/>
    </row>
    <row r="26" spans="1:16" x14ac:dyDescent="0.35">
      <c r="B26" s="1"/>
      <c r="C26" s="1"/>
      <c r="D26" s="1"/>
      <c r="E26" s="1"/>
      <c r="F26" s="1"/>
      <c r="G26" s="1" t="e" cm="1">
        <f t="array" ref="G26:K36">B26:F36-B25:F35</f>
        <v>#REF!</v>
      </c>
      <c r="H26" s="1">
        <v>0</v>
      </c>
      <c r="I26" s="1">
        <v>0</v>
      </c>
      <c r="J26" s="1">
        <v>0</v>
      </c>
      <c r="K26" s="1">
        <v>0</v>
      </c>
      <c r="L26" t="e" cm="1">
        <f t="array" ref="L26:P36">100*B26:F36/B26:F26</f>
        <v>#DIV/0!</v>
      </c>
      <c r="M26" t="e">
        <v>#DIV/0!</v>
      </c>
      <c r="N26" t="e">
        <v>#DIV/0!</v>
      </c>
      <c r="O26" t="e">
        <v>#DIV/0!</v>
      </c>
      <c r="P26" t="e">
        <v>#DIV/0!</v>
      </c>
    </row>
    <row r="27" spans="1:16" x14ac:dyDescent="0.35">
      <c r="B27" s="1"/>
      <c r="C27" s="1"/>
      <c r="D27" s="1"/>
      <c r="E27" s="1"/>
      <c r="F27" s="1"/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5" t="e">
        <v>#DIV/0!</v>
      </c>
      <c r="M27" s="5" t="e">
        <v>#DIV/0!</v>
      </c>
      <c r="N27" s="5" t="e">
        <v>#DIV/0!</v>
      </c>
      <c r="O27" s="5" t="e">
        <v>#DIV/0!</v>
      </c>
      <c r="P27" s="5" t="e">
        <v>#DIV/0!</v>
      </c>
    </row>
    <row r="28" spans="1:16" x14ac:dyDescent="0.35">
      <c r="B28" s="1"/>
      <c r="C28" s="1"/>
      <c r="D28" s="1"/>
      <c r="E28" s="1"/>
      <c r="F28" s="1"/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5" t="e">
        <v>#DIV/0!</v>
      </c>
      <c r="M28" s="5" t="e">
        <v>#DIV/0!</v>
      </c>
      <c r="N28" s="5" t="e">
        <v>#DIV/0!</v>
      </c>
      <c r="O28" s="5" t="e">
        <v>#DIV/0!</v>
      </c>
      <c r="P28" s="5" t="e">
        <v>#DIV/0!</v>
      </c>
    </row>
    <row r="29" spans="1:16" x14ac:dyDescent="0.35">
      <c r="B29" s="1"/>
      <c r="C29" s="1"/>
      <c r="D29" s="1"/>
      <c r="E29" s="1"/>
      <c r="F29" s="1"/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5" t="e">
        <v>#DIV/0!</v>
      </c>
      <c r="M29" s="5" t="e">
        <v>#DIV/0!</v>
      </c>
      <c r="N29" s="5" t="e">
        <v>#DIV/0!</v>
      </c>
      <c r="O29" s="5" t="e">
        <v>#DIV/0!</v>
      </c>
      <c r="P29" s="5" t="e">
        <v>#DIV/0!</v>
      </c>
    </row>
    <row r="30" spans="1:16" x14ac:dyDescent="0.35">
      <c r="B30" s="1"/>
      <c r="C30" s="1"/>
      <c r="D30" s="1"/>
      <c r="E30" s="1"/>
      <c r="F30" s="1"/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5" t="e">
        <v>#DIV/0!</v>
      </c>
      <c r="M30" s="5" t="e">
        <v>#DIV/0!</v>
      </c>
      <c r="N30" s="5" t="e">
        <v>#DIV/0!</v>
      </c>
      <c r="O30" s="5" t="e">
        <v>#DIV/0!</v>
      </c>
      <c r="P30" s="5" t="e">
        <v>#DIV/0!</v>
      </c>
    </row>
    <row r="31" spans="1:16" x14ac:dyDescent="0.35">
      <c r="B31" s="1"/>
      <c r="C31" s="1"/>
      <c r="D31" s="1"/>
      <c r="E31" s="1"/>
      <c r="F31" s="1"/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5" t="e">
        <v>#DIV/0!</v>
      </c>
      <c r="M31" s="5" t="e">
        <v>#DIV/0!</v>
      </c>
      <c r="N31" s="5" t="e">
        <v>#DIV/0!</v>
      </c>
      <c r="O31" s="5" t="e">
        <v>#DIV/0!</v>
      </c>
      <c r="P31" s="5" t="e">
        <v>#DIV/0!</v>
      </c>
    </row>
    <row r="32" spans="1:16" x14ac:dyDescent="0.35">
      <c r="B32" s="1"/>
      <c r="C32" s="1"/>
      <c r="D32" s="1"/>
      <c r="E32" s="1"/>
      <c r="F32" s="1"/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5" t="e">
        <v>#DIV/0!</v>
      </c>
      <c r="M32" s="5" t="e">
        <v>#DIV/0!</v>
      </c>
      <c r="N32" s="5" t="e">
        <v>#DIV/0!</v>
      </c>
      <c r="O32" s="5" t="e">
        <v>#DIV/0!</v>
      </c>
      <c r="P32" s="5" t="e">
        <v>#DIV/0!</v>
      </c>
    </row>
    <row r="33" spans="2:16" x14ac:dyDescent="0.35">
      <c r="B33" s="1"/>
      <c r="C33" s="1"/>
      <c r="D33" s="1"/>
      <c r="E33" s="1"/>
      <c r="F33" s="1"/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5" t="e">
        <v>#DIV/0!</v>
      </c>
      <c r="M33" s="5" t="e">
        <v>#DIV/0!</v>
      </c>
      <c r="N33" s="5" t="e">
        <v>#DIV/0!</v>
      </c>
      <c r="O33" s="5" t="e">
        <v>#DIV/0!</v>
      </c>
      <c r="P33" s="5" t="e">
        <v>#DIV/0!</v>
      </c>
    </row>
    <row r="34" spans="2:16" x14ac:dyDescent="0.35">
      <c r="B34" s="1"/>
      <c r="C34" s="1"/>
      <c r="D34" s="1"/>
      <c r="E34" s="1"/>
      <c r="F34" s="1"/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5" t="e">
        <v>#DIV/0!</v>
      </c>
      <c r="M34" s="5" t="e">
        <v>#DIV/0!</v>
      </c>
      <c r="N34" s="5" t="e">
        <v>#DIV/0!</v>
      </c>
      <c r="O34" s="5" t="e">
        <v>#DIV/0!</v>
      </c>
      <c r="P34" s="5" t="e">
        <v>#DIV/0!</v>
      </c>
    </row>
    <row r="35" spans="2:16" x14ac:dyDescent="0.35">
      <c r="B35" s="1"/>
      <c r="C35" s="1"/>
      <c r="D35" s="1"/>
      <c r="E35" s="1"/>
      <c r="F35" s="1"/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5" t="e">
        <v>#DIV/0!</v>
      </c>
      <c r="M35" s="5" t="e">
        <v>#DIV/0!</v>
      </c>
      <c r="N35" s="5" t="e">
        <v>#DIV/0!</v>
      </c>
      <c r="O35" s="5" t="e">
        <v>#DIV/0!</v>
      </c>
      <c r="P35" s="5" t="e">
        <v>#DIV/0!</v>
      </c>
    </row>
    <row r="36" spans="2:16" x14ac:dyDescent="0.35">
      <c r="B36" s="1"/>
      <c r="C36" s="1"/>
      <c r="D36" s="1"/>
      <c r="E36" s="1"/>
      <c r="F36" s="1"/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5" t="e">
        <v>#DIV/0!</v>
      </c>
      <c r="M36" s="5" t="e">
        <v>#DIV/0!</v>
      </c>
      <c r="N36" s="5" t="e">
        <v>#DIV/0!</v>
      </c>
      <c r="O36" s="5" t="e">
        <v>#DIV/0!</v>
      </c>
      <c r="P36" s="5" t="e">
        <v>#DIV/0!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1C914-BE4A-46B7-8D8F-782565BF204E}">
  <dimension ref="A22:P69"/>
  <sheetViews>
    <sheetView zoomScaleNormal="100" workbookViewId="0">
      <selection activeCell="K9" sqref="K9"/>
    </sheetView>
  </sheetViews>
  <sheetFormatPr baseColWidth="10" defaultRowHeight="14.5" x14ac:dyDescent="0.35"/>
  <cols>
    <col min="2" max="2" width="11.7265625" customWidth="1"/>
    <col min="14" max="14" width="14.453125" customWidth="1"/>
  </cols>
  <sheetData>
    <row r="22" spans="1:16" ht="15" thickBot="1" x14ac:dyDescent="0.4"/>
    <row r="23" spans="1:16" x14ac:dyDescent="0.35">
      <c r="A23" s="153" t="s">
        <v>12</v>
      </c>
      <c r="B23" s="141" t="s">
        <v>11</v>
      </c>
      <c r="C23" s="142"/>
      <c r="D23" s="142"/>
      <c r="E23" s="142"/>
      <c r="F23" s="143"/>
      <c r="G23" s="141" t="s">
        <v>20</v>
      </c>
      <c r="H23" s="142"/>
      <c r="I23" s="142"/>
      <c r="J23" s="142"/>
      <c r="K23" s="143"/>
      <c r="M23" s="152" t="s">
        <v>12</v>
      </c>
      <c r="N23" s="151" t="s">
        <v>52</v>
      </c>
      <c r="O23" s="151" t="s">
        <v>53</v>
      </c>
    </row>
    <row r="24" spans="1:16" ht="87" x14ac:dyDescent="0.35">
      <c r="A24" s="153"/>
      <c r="B24" s="121" t="s">
        <v>47</v>
      </c>
      <c r="C24" s="114" t="s">
        <v>0</v>
      </c>
      <c r="D24" s="114" t="s">
        <v>32</v>
      </c>
      <c r="E24" s="114" t="s">
        <v>1</v>
      </c>
      <c r="F24" s="115" t="s">
        <v>2</v>
      </c>
      <c r="G24" s="121" t="s">
        <v>47</v>
      </c>
      <c r="H24" s="114" t="s">
        <v>0</v>
      </c>
      <c r="I24" s="114" t="s">
        <v>32</v>
      </c>
      <c r="J24" s="114" t="s">
        <v>1</v>
      </c>
      <c r="K24" s="115" t="s">
        <v>2</v>
      </c>
      <c r="M24" s="152"/>
      <c r="N24" s="151"/>
      <c r="O24" s="151"/>
    </row>
    <row r="25" spans="1:16" x14ac:dyDescent="0.35">
      <c r="A25" s="14">
        <v>2013</v>
      </c>
      <c r="B25" s="83">
        <v>8.039193E-2</v>
      </c>
      <c r="C25" s="73">
        <v>6.3351130000000005E-2</v>
      </c>
      <c r="D25" s="73">
        <v>4.0059060000000001E-2</v>
      </c>
      <c r="E25" s="73">
        <v>3.2327149999999999E-2</v>
      </c>
      <c r="F25" s="84">
        <v>0.37928430000000002</v>
      </c>
      <c r="G25" s="76"/>
      <c r="H25" s="72"/>
      <c r="I25" s="72"/>
      <c r="J25" s="72"/>
      <c r="K25" s="77"/>
      <c r="M25" s="111">
        <v>2013</v>
      </c>
      <c r="N25" s="123">
        <v>37032</v>
      </c>
      <c r="O25" s="111"/>
    </row>
    <row r="26" spans="1:16" x14ac:dyDescent="0.35">
      <c r="A26" s="14">
        <v>2014</v>
      </c>
      <c r="B26" s="83">
        <v>7.9695039999999995E-2</v>
      </c>
      <c r="C26" s="73">
        <v>6.4292089999999996E-2</v>
      </c>
      <c r="D26" s="73">
        <v>3.9547989999999998E-2</v>
      </c>
      <c r="E26" s="73">
        <v>3.3401889999999997E-2</v>
      </c>
      <c r="F26" s="84">
        <v>0.3909223</v>
      </c>
      <c r="G26" s="83">
        <v>-6.9689000000000556E-4</v>
      </c>
      <c r="H26" s="73">
        <v>9.4095999999999069E-4</v>
      </c>
      <c r="I26" s="73">
        <v>-5.1107000000000236E-4</v>
      </c>
      <c r="J26" s="73">
        <v>1.0747399999999976E-3</v>
      </c>
      <c r="K26" s="84">
        <v>1.1637999999999982E-2</v>
      </c>
      <c r="M26" s="111">
        <v>2014</v>
      </c>
      <c r="N26" s="123">
        <v>37548</v>
      </c>
      <c r="O26" s="124">
        <v>1.393389500972142E-2</v>
      </c>
    </row>
    <row r="27" spans="1:16" x14ac:dyDescent="0.35">
      <c r="A27" s="14">
        <v>2015</v>
      </c>
      <c r="B27" s="83">
        <v>8.3331119999999995E-2</v>
      </c>
      <c r="C27" s="73">
        <v>6.7488580000000006E-2</v>
      </c>
      <c r="D27" s="73">
        <v>3.950617E-2</v>
      </c>
      <c r="E27" s="73">
        <v>3.7562829999999998E-2</v>
      </c>
      <c r="F27" s="84">
        <v>0.3965533</v>
      </c>
      <c r="G27" s="83">
        <v>3.6360799999999999E-3</v>
      </c>
      <c r="H27" s="73">
        <v>3.1964900000000102E-3</v>
      </c>
      <c r="I27" s="73">
        <v>-4.181999999999797E-5</v>
      </c>
      <c r="J27" s="73">
        <v>4.1609400000000019E-3</v>
      </c>
      <c r="K27" s="84">
        <v>5.6309999999999971E-3</v>
      </c>
      <c r="L27" s="5"/>
      <c r="M27" s="111">
        <v>2015</v>
      </c>
      <c r="N27" s="123">
        <v>38040</v>
      </c>
      <c r="O27" s="124">
        <v>1.3103227868328515E-2</v>
      </c>
      <c r="P27" s="5"/>
    </row>
    <row r="28" spans="1:16" x14ac:dyDescent="0.35">
      <c r="A28" s="14">
        <v>2016</v>
      </c>
      <c r="B28" s="83">
        <v>8.3695049999999993E-2</v>
      </c>
      <c r="C28" s="73">
        <v>6.8740380000000004E-2</v>
      </c>
      <c r="D28" s="73">
        <v>3.9932090000000003E-2</v>
      </c>
      <c r="E28" s="73">
        <v>3.7821069999999998E-2</v>
      </c>
      <c r="F28" s="84">
        <v>0.39795199999999997</v>
      </c>
      <c r="G28" s="83">
        <v>3.6392999999999842E-4</v>
      </c>
      <c r="H28" s="73">
        <v>1.2517999999999974E-3</v>
      </c>
      <c r="I28" s="73">
        <v>4.2592000000000324E-4</v>
      </c>
      <c r="J28" s="73">
        <v>2.5823999999999986E-4</v>
      </c>
      <c r="K28" s="84">
        <v>1.398699999999975E-3</v>
      </c>
      <c r="L28" s="5"/>
      <c r="M28" s="111">
        <v>2016</v>
      </c>
      <c r="N28" s="123">
        <v>38616</v>
      </c>
      <c r="O28" s="124">
        <v>1.5141955835962229E-2</v>
      </c>
      <c r="P28" s="5"/>
    </row>
    <row r="29" spans="1:16" x14ac:dyDescent="0.35">
      <c r="A29" s="14">
        <v>2017</v>
      </c>
      <c r="B29" s="83">
        <v>8.4316379999999996E-2</v>
      </c>
      <c r="C29" s="73">
        <v>6.6533300000000004E-2</v>
      </c>
      <c r="D29" s="73">
        <v>4.1811090000000002E-2</v>
      </c>
      <c r="E29" s="73">
        <v>3.9179409999999998E-2</v>
      </c>
      <c r="F29" s="84">
        <v>0.40015849999999997</v>
      </c>
      <c r="G29" s="83">
        <v>6.2133000000000327E-4</v>
      </c>
      <c r="H29" s="73">
        <v>-2.2070800000000002E-3</v>
      </c>
      <c r="I29" s="73">
        <v>1.8789999999999987E-3</v>
      </c>
      <c r="J29" s="73">
        <v>1.3583399999999995E-3</v>
      </c>
      <c r="K29" s="84">
        <v>2.2065000000000001E-3</v>
      </c>
      <c r="L29" s="5"/>
      <c r="M29" s="111">
        <v>2017</v>
      </c>
      <c r="N29" s="123">
        <v>39228</v>
      </c>
      <c r="O29" s="124">
        <v>1.5848353014294547E-2</v>
      </c>
      <c r="P29" s="5"/>
    </row>
    <row r="30" spans="1:16" x14ac:dyDescent="0.35">
      <c r="A30" s="14">
        <v>2018</v>
      </c>
      <c r="B30" s="83">
        <v>8.4959489999999999E-2</v>
      </c>
      <c r="C30" s="73">
        <v>6.4601530000000004E-2</v>
      </c>
      <c r="D30" s="73">
        <v>4.3564930000000002E-2</v>
      </c>
      <c r="E30" s="73">
        <v>4.1720399999999998E-2</v>
      </c>
      <c r="F30" s="84">
        <v>0.40325129999999998</v>
      </c>
      <c r="G30" s="83">
        <v>6.4311000000000229E-4</v>
      </c>
      <c r="H30" s="73">
        <v>-1.9317699999999993E-3</v>
      </c>
      <c r="I30" s="73">
        <v>1.7538399999999996E-3</v>
      </c>
      <c r="J30" s="73">
        <v>2.5409899999999999E-3</v>
      </c>
      <c r="K30" s="84">
        <v>3.0928000000000067E-3</v>
      </c>
      <c r="L30" s="5"/>
      <c r="M30" s="111">
        <v>2018</v>
      </c>
      <c r="N30" s="123">
        <v>39732</v>
      </c>
      <c r="O30" s="124">
        <v>1.2847965738758127E-2</v>
      </c>
      <c r="P30" s="5"/>
    </row>
    <row r="31" spans="1:16" x14ac:dyDescent="0.35">
      <c r="A31" s="14">
        <v>2019</v>
      </c>
      <c r="B31" s="83">
        <v>8.6239350000000006E-2</v>
      </c>
      <c r="C31" s="73">
        <v>6.3386880000000007E-2</v>
      </c>
      <c r="D31" s="73">
        <v>4.6961740000000002E-2</v>
      </c>
      <c r="E31" s="73">
        <v>4.118318E-2</v>
      </c>
      <c r="F31" s="84">
        <v>0.40750819999999999</v>
      </c>
      <c r="G31" s="83">
        <v>1.2798600000000077E-3</v>
      </c>
      <c r="H31" s="73">
        <v>-1.2146499999999977E-3</v>
      </c>
      <c r="I31" s="73">
        <v>3.3968100000000001E-3</v>
      </c>
      <c r="J31" s="73">
        <v>-5.3721999999999798E-4</v>
      </c>
      <c r="K31" s="84">
        <v>4.2569000000000079E-3</v>
      </c>
      <c r="L31" s="5"/>
      <c r="M31" s="111">
        <v>2019</v>
      </c>
      <c r="N31" s="123">
        <v>40524</v>
      </c>
      <c r="O31" s="124">
        <v>1.9933554817275656E-2</v>
      </c>
      <c r="P31" s="5"/>
    </row>
    <row r="32" spans="1:16" x14ac:dyDescent="0.35">
      <c r="A32" s="14">
        <v>2020</v>
      </c>
      <c r="B32" s="83">
        <v>8.746727E-2</v>
      </c>
      <c r="C32" s="73">
        <v>6.5963439999999998E-2</v>
      </c>
      <c r="D32" s="73">
        <v>4.9234279999999998E-2</v>
      </c>
      <c r="E32" s="73">
        <v>4.8509780000000002E-2</v>
      </c>
      <c r="F32" s="84">
        <v>0.41583999999999999</v>
      </c>
      <c r="G32" s="83">
        <v>1.2279199999999935E-3</v>
      </c>
      <c r="H32" s="73">
        <v>2.5765599999999916E-3</v>
      </c>
      <c r="I32" s="73">
        <v>2.2725399999999965E-3</v>
      </c>
      <c r="J32" s="73">
        <v>7.3266000000000026E-3</v>
      </c>
      <c r="K32" s="84">
        <v>8.3318000000000003E-3</v>
      </c>
      <c r="L32" s="5"/>
      <c r="M32" s="111">
        <v>2020</v>
      </c>
      <c r="N32" s="123">
        <v>41136</v>
      </c>
      <c r="O32" s="124">
        <v>1.5102161681966209E-2</v>
      </c>
      <c r="P32" s="5"/>
    </row>
    <row r="33" spans="1:16" x14ac:dyDescent="0.35">
      <c r="A33" s="14">
        <v>2021</v>
      </c>
      <c r="B33" s="83">
        <v>9.3375970000000003E-2</v>
      </c>
      <c r="C33" s="73">
        <v>6.7641370000000006E-2</v>
      </c>
      <c r="D33" s="73">
        <v>5.1995850000000003E-2</v>
      </c>
      <c r="E33" s="73">
        <v>6.5176390000000001E-2</v>
      </c>
      <c r="F33" s="84">
        <v>0.433531</v>
      </c>
      <c r="G33" s="83">
        <v>5.9087000000000028E-3</v>
      </c>
      <c r="H33" s="73">
        <v>1.677930000000008E-3</v>
      </c>
      <c r="I33" s="73">
        <v>2.7615700000000049E-3</v>
      </c>
      <c r="J33" s="73">
        <v>1.6666609999999998E-2</v>
      </c>
      <c r="K33" s="84">
        <v>1.7691000000000012E-2</v>
      </c>
      <c r="L33" s="5"/>
      <c r="M33" s="111">
        <v>2021</v>
      </c>
      <c r="N33" s="123">
        <v>41136</v>
      </c>
      <c r="O33" s="124">
        <v>0</v>
      </c>
      <c r="P33" s="5"/>
    </row>
    <row r="34" spans="1:16" x14ac:dyDescent="0.35">
      <c r="A34" s="14">
        <v>2022</v>
      </c>
      <c r="B34" s="83">
        <v>0.10391407</v>
      </c>
      <c r="C34" s="73">
        <v>7.9152760000000003E-2</v>
      </c>
      <c r="D34" s="73">
        <v>6.1946040000000001E-2</v>
      </c>
      <c r="E34" s="73">
        <v>8.5591089999999995E-2</v>
      </c>
      <c r="F34" s="84">
        <v>0.43263509999999999</v>
      </c>
      <c r="G34" s="83">
        <v>1.0538099999999995E-2</v>
      </c>
      <c r="H34" s="73">
        <v>1.1511389999999996E-2</v>
      </c>
      <c r="I34" s="73">
        <v>9.9501899999999976E-3</v>
      </c>
      <c r="J34" s="73">
        <v>2.0414699999999994E-2</v>
      </c>
      <c r="K34" s="84">
        <v>-8.9590000000000503E-4</v>
      </c>
      <c r="L34" s="5"/>
      <c r="M34" s="111">
        <v>2022</v>
      </c>
      <c r="N34" s="123">
        <v>41136</v>
      </c>
      <c r="O34" s="124">
        <v>0</v>
      </c>
      <c r="P34" s="5"/>
    </row>
    <row r="35" spans="1:16" x14ac:dyDescent="0.35">
      <c r="A35" s="14">
        <v>2023</v>
      </c>
      <c r="B35" s="83">
        <v>9.7542569999999995E-2</v>
      </c>
      <c r="C35" s="73">
        <v>7.1268300000000007E-2</v>
      </c>
      <c r="D35" s="73">
        <v>6.0849519999999997E-2</v>
      </c>
      <c r="E35" s="73">
        <v>8.1012769999999998E-2</v>
      </c>
      <c r="F35" s="84">
        <v>0.41040169999999998</v>
      </c>
      <c r="G35" s="83">
        <v>-6.3715000000000022E-3</v>
      </c>
      <c r="H35" s="73">
        <v>-7.8844599999999959E-3</v>
      </c>
      <c r="I35" s="73">
        <v>-1.0965200000000036E-3</v>
      </c>
      <c r="J35" s="73">
        <v>-4.5783199999999968E-3</v>
      </c>
      <c r="K35" s="84">
        <v>-2.2233400000000014E-2</v>
      </c>
      <c r="L35" s="5"/>
      <c r="M35" s="111">
        <v>2023</v>
      </c>
      <c r="N35" s="123">
        <v>43992</v>
      </c>
      <c r="O35" s="124">
        <v>6.9428238039673351E-2</v>
      </c>
      <c r="P35" s="5"/>
    </row>
    <row r="36" spans="1:16" ht="15" thickBot="1" x14ac:dyDescent="0.4">
      <c r="A36" s="14">
        <v>2024</v>
      </c>
      <c r="B36" s="85">
        <v>9.3932180000000004E-2</v>
      </c>
      <c r="C36" s="86">
        <v>6.9929560000000002E-2</v>
      </c>
      <c r="D36" s="86">
        <v>5.921481E-2</v>
      </c>
      <c r="E36" s="86">
        <v>8.0935309999999996E-2</v>
      </c>
      <c r="F36" s="87">
        <v>0.38291550000000002</v>
      </c>
      <c r="G36" s="85">
        <v>-3.6103899999999911E-3</v>
      </c>
      <c r="H36" s="86">
        <v>-1.3387400000000049E-3</v>
      </c>
      <c r="I36" s="86">
        <v>-1.6347099999999976E-3</v>
      </c>
      <c r="J36" s="86">
        <v>-7.7460000000001417E-5</v>
      </c>
      <c r="K36" s="87">
        <v>-2.7486199999999961E-2</v>
      </c>
      <c r="L36" s="5"/>
      <c r="M36" s="111">
        <v>2024</v>
      </c>
      <c r="N36" s="123">
        <v>46368</v>
      </c>
      <c r="O36" s="124">
        <v>5.4009819967266726E-2</v>
      </c>
      <c r="P36" s="5"/>
    </row>
    <row r="42" spans="1:16" x14ac:dyDescent="0.35">
      <c r="E42" s="1"/>
    </row>
    <row r="43" spans="1:16" x14ac:dyDescent="0.35">
      <c r="E43" s="1"/>
      <c r="F43" s="5"/>
      <c r="G43" s="5"/>
    </row>
    <row r="44" spans="1:16" x14ac:dyDescent="0.35">
      <c r="E44" s="1"/>
      <c r="F44" s="5"/>
      <c r="G44" s="5"/>
    </row>
    <row r="45" spans="1:16" x14ac:dyDescent="0.35">
      <c r="E45" s="1"/>
      <c r="F45" s="5"/>
      <c r="G45" s="5"/>
    </row>
    <row r="46" spans="1:16" x14ac:dyDescent="0.35">
      <c r="E46" s="1"/>
      <c r="F46" s="5"/>
      <c r="G46" s="5"/>
    </row>
    <row r="47" spans="1:16" x14ac:dyDescent="0.35">
      <c r="E47" s="1"/>
      <c r="F47" s="5"/>
      <c r="G47" s="5"/>
    </row>
    <row r="48" spans="1:16" x14ac:dyDescent="0.35">
      <c r="E48" s="1"/>
      <c r="F48" s="5"/>
      <c r="G48" s="5"/>
    </row>
    <row r="49" spans="2:7" x14ac:dyDescent="0.35">
      <c r="E49" s="1"/>
      <c r="F49" s="5"/>
      <c r="G49" s="5"/>
    </row>
    <row r="50" spans="2:7" x14ac:dyDescent="0.35">
      <c r="E50" s="1"/>
      <c r="F50" s="5"/>
      <c r="G50" s="5"/>
    </row>
    <row r="51" spans="2:7" x14ac:dyDescent="0.35">
      <c r="E51" s="1"/>
      <c r="F51" s="5"/>
      <c r="G51" s="5"/>
    </row>
    <row r="52" spans="2:7" x14ac:dyDescent="0.35">
      <c r="E52" s="1"/>
      <c r="F52" s="5"/>
      <c r="G52" s="5"/>
    </row>
    <row r="58" spans="2:7" x14ac:dyDescent="0.35">
      <c r="B58" s="4"/>
    </row>
    <row r="59" spans="2:7" x14ac:dyDescent="0.35">
      <c r="B59" s="4"/>
      <c r="C59" s="1"/>
      <c r="D59" s="1"/>
      <c r="E59" s="1"/>
      <c r="F59" s="1"/>
      <c r="G59" s="1"/>
    </row>
    <row r="60" spans="2:7" x14ac:dyDescent="0.35">
      <c r="B60" s="4"/>
      <c r="C60" s="1"/>
      <c r="D60" s="1"/>
      <c r="E60" s="1"/>
      <c r="F60" s="1"/>
      <c r="G60" s="1"/>
    </row>
    <row r="61" spans="2:7" x14ac:dyDescent="0.35">
      <c r="B61" s="4"/>
      <c r="C61" s="1"/>
      <c r="D61" s="1"/>
      <c r="E61" s="1"/>
      <c r="F61" s="1"/>
      <c r="G61" s="1"/>
    </row>
    <row r="62" spans="2:7" x14ac:dyDescent="0.35">
      <c r="B62" s="4"/>
      <c r="C62" s="1"/>
      <c r="D62" s="1"/>
      <c r="E62" s="1"/>
      <c r="F62" s="1"/>
      <c r="G62" s="1"/>
    </row>
    <row r="63" spans="2:7" x14ac:dyDescent="0.35">
      <c r="B63" s="4"/>
      <c r="C63" s="1"/>
      <c r="D63" s="1"/>
      <c r="E63" s="1"/>
      <c r="F63" s="1"/>
      <c r="G63" s="1"/>
    </row>
    <row r="64" spans="2:7" x14ac:dyDescent="0.35">
      <c r="B64" s="4"/>
      <c r="C64" s="1"/>
      <c r="D64" s="1"/>
      <c r="E64" s="1"/>
      <c r="F64" s="1"/>
      <c r="G64" s="1"/>
    </row>
    <row r="65" spans="2:7" x14ac:dyDescent="0.35">
      <c r="B65" s="4"/>
      <c r="C65" s="1"/>
      <c r="D65" s="1"/>
      <c r="E65" s="1"/>
      <c r="F65" s="1"/>
      <c r="G65" s="1"/>
    </row>
    <row r="66" spans="2:7" x14ac:dyDescent="0.35">
      <c r="B66" s="4"/>
      <c r="C66" s="1"/>
      <c r="D66" s="1"/>
      <c r="E66" s="1"/>
      <c r="F66" s="1"/>
      <c r="G66" s="1"/>
    </row>
    <row r="67" spans="2:7" x14ac:dyDescent="0.35">
      <c r="B67" s="4"/>
      <c r="C67" s="1"/>
      <c r="D67" s="1"/>
      <c r="E67" s="1"/>
      <c r="F67" s="1"/>
      <c r="G67" s="1"/>
    </row>
    <row r="68" spans="2:7" x14ac:dyDescent="0.35">
      <c r="B68" s="4"/>
      <c r="C68" s="1"/>
      <c r="D68" s="1"/>
      <c r="E68" s="1"/>
      <c r="F68" s="1"/>
      <c r="G68" s="1"/>
    </row>
    <row r="69" spans="2:7" x14ac:dyDescent="0.35">
      <c r="B69" s="4"/>
      <c r="C69" s="1"/>
      <c r="D69" s="1"/>
      <c r="E69" s="1"/>
      <c r="F69" s="1"/>
      <c r="G69" s="1"/>
    </row>
  </sheetData>
  <mergeCells count="6">
    <mergeCell ref="N23:N24"/>
    <mergeCell ref="O23:O24"/>
    <mergeCell ref="M23:M24"/>
    <mergeCell ref="A23:A24"/>
    <mergeCell ref="B23:F23"/>
    <mergeCell ref="G23:K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Résumé évol cotis (2)</vt:lpstr>
      <vt:lpstr>Distrib</vt:lpstr>
      <vt:lpstr>Cotisations</vt:lpstr>
      <vt:lpstr>Décompo évol cotis</vt:lpstr>
      <vt:lpstr>Nb cotisants</vt:lpstr>
      <vt:lpstr>Assiette moy</vt:lpstr>
      <vt:lpstr>Tx cotis moy</vt:lpstr>
      <vt:lpstr>Tx cotis moy_</vt:lpstr>
      <vt:lpstr>%Cotisants B</vt:lpstr>
      <vt:lpstr>Tranche B</vt:lpstr>
      <vt:lpstr>Tx cotis par versant</vt:lpstr>
      <vt:lpstr>Tx cotis valeur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COUSIN, Mathias</dc:creator>
  <cp:lastModifiedBy>Soulat, Laurent</cp:lastModifiedBy>
  <dcterms:created xsi:type="dcterms:W3CDTF">2015-06-05T18:19:34Z</dcterms:created>
  <dcterms:modified xsi:type="dcterms:W3CDTF">2026-02-13T08:36:14Z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4e1e3e5-28aa-42d2-a9d5-f117a2286530_Enabled">
    <vt:lpwstr>true</vt:lpwstr>
  </property>
  <property fmtid="{D5CDD505-2E9C-101B-9397-08002B2CF9AE}" pid="3" name="MSIP_Label_94e1e3e5-28aa-42d2-a9d5-f117a2286530_SetDate">
    <vt:lpwstr>2025-11-19T10:26:23Z</vt:lpwstr>
  </property>
  <property fmtid="{D5CDD505-2E9C-101B-9397-08002B2CF9AE}" pid="4" name="MSIP_Label_94e1e3e5-28aa-42d2-a9d5-f117a2286530_Method">
    <vt:lpwstr>Standard</vt:lpwstr>
  </property>
  <property fmtid="{D5CDD505-2E9C-101B-9397-08002B2CF9AE}" pid="5" name="MSIP_Label_94e1e3e5-28aa-42d2-a9d5-f117a2286530_Name">
    <vt:lpwstr>C2-Interne avec marquage</vt:lpwstr>
  </property>
  <property fmtid="{D5CDD505-2E9C-101B-9397-08002B2CF9AE}" pid="6" name="MSIP_Label_94e1e3e5-28aa-42d2-a9d5-f117a2286530_SiteId">
    <vt:lpwstr>6eab6365-8194-49c6-a4d0-e2d1a0fbeb74</vt:lpwstr>
  </property>
  <property fmtid="{D5CDD505-2E9C-101B-9397-08002B2CF9AE}" pid="7" name="MSIP_Label_94e1e3e5-28aa-42d2-a9d5-f117a2286530_ActionId">
    <vt:lpwstr>23d6aa79-b5ee-46b4-913e-67998b25016e</vt:lpwstr>
  </property>
  <property fmtid="{D5CDD505-2E9C-101B-9397-08002B2CF9AE}" pid="8" name="MSIP_Label_94e1e3e5-28aa-42d2-a9d5-f117a2286530_ContentBits">
    <vt:lpwstr>2</vt:lpwstr>
  </property>
</Properties>
</file>